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 Staskowiak\Desktop\ENERGETYKA\ZESTAWIENIE FV ENEA\"/>
    </mc:Choice>
  </mc:AlternateContent>
  <bookViews>
    <workbookView xWindow="0" yWindow="0" windowWidth="28800" windowHeight="12435"/>
  </bookViews>
  <sheets>
    <sheet name="22502565_historia_zuzycia (3)" sheetId="1" r:id="rId1"/>
  </sheets>
  <calcPr calcId="15251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16" i="1"/>
  <c r="F11" i="1"/>
  <c r="F12" i="1"/>
  <c r="F13" i="1"/>
  <c r="F14" i="1"/>
  <c r="F15" i="1"/>
  <c r="F9" i="1"/>
  <c r="F10" i="1"/>
  <c r="F8" i="1"/>
</calcChain>
</file>

<file path=xl/sharedStrings.xml><?xml version="1.0" encoding="utf-8"?>
<sst xmlns="http://schemas.openxmlformats.org/spreadsheetml/2006/main" count="1522" uniqueCount="503">
  <si>
    <t>Data odczytu</t>
  </si>
  <si>
    <t>Okres</t>
  </si>
  <si>
    <t>Zużycie(jednostrefowy)</t>
  </si>
  <si>
    <t>Punkt poboru</t>
  </si>
  <si>
    <t>Adres punktu poboru</t>
  </si>
  <si>
    <t>31.01.2025</t>
  </si>
  <si>
    <t>31.12.2024 - 31.01.2025</t>
  </si>
  <si>
    <t>0 kWh</t>
  </si>
  <si>
    <t>PIASECZNO, nr działki 14/21</t>
  </si>
  <si>
    <t xml:space="preserve"> </t>
  </si>
  <si>
    <t>SĘPÓLNO KRAJEŃSKIE, OS. OS. LEŚNE, nr działki DZ. 150</t>
  </si>
  <si>
    <t>09.01.2025</t>
  </si>
  <si>
    <t>07.11.2024 - 09.01.2025</t>
  </si>
  <si>
    <t>39 kWh</t>
  </si>
  <si>
    <t>WAŁDÓWKO, nr działki SŁUP 207</t>
  </si>
  <si>
    <t>PIASECZNO 4</t>
  </si>
  <si>
    <t>14 kWh</t>
  </si>
  <si>
    <t>13 kWh</t>
  </si>
  <si>
    <t>31.12.2024 - 02.01.2025</t>
  </si>
  <si>
    <t>02.01.2025</t>
  </si>
  <si>
    <t>PIASECZNO I</t>
  </si>
  <si>
    <t>17 kWh</t>
  </si>
  <si>
    <t>15 kWh</t>
  </si>
  <si>
    <t>PIASECZNO</t>
  </si>
  <si>
    <t>5 kWh</t>
  </si>
  <si>
    <t>SĘPÓLNO KRAJEŃSKIE, BP. TADEUSZA KOŚCIUSZKI, nr działki DZ. NR 28/3</t>
  </si>
  <si>
    <t>2 kWh</t>
  </si>
  <si>
    <t>POD MAŁĄ CERKWICĄ</t>
  </si>
  <si>
    <t>4 kWh</t>
  </si>
  <si>
    <t>SIKORZ 18</t>
  </si>
  <si>
    <t>SIKORZ</t>
  </si>
  <si>
    <t>27 kWh</t>
  </si>
  <si>
    <t>24 kWh</t>
  </si>
  <si>
    <t>DZIECHOWO</t>
  </si>
  <si>
    <t>16 kWh</t>
  </si>
  <si>
    <t>31.12.2024 - 03.01.2025</t>
  </si>
  <si>
    <t>03.01.2025</t>
  </si>
  <si>
    <t>LUTÓWKO 21</t>
  </si>
  <si>
    <t>88 kWh</t>
  </si>
  <si>
    <t>31 kWh</t>
  </si>
  <si>
    <t>LUTÓWKO</t>
  </si>
  <si>
    <t>74 kWh</t>
  </si>
  <si>
    <t>64 kWh</t>
  </si>
  <si>
    <t>LUTÓWKO BLOK 80</t>
  </si>
  <si>
    <t>8 kWh</t>
  </si>
  <si>
    <t>LUTÓWKO, nr działki 159/1</t>
  </si>
  <si>
    <t>23 kWh</t>
  </si>
  <si>
    <t>19 kWh</t>
  </si>
  <si>
    <t>PIASECZNO, nr działki 164/11</t>
  </si>
  <si>
    <t>6 kWh</t>
  </si>
  <si>
    <t>31.12.2024 - 06.01.2025</t>
  </si>
  <si>
    <t>06.01.2025</t>
  </si>
  <si>
    <t>ZALESIE 37</t>
  </si>
  <si>
    <t>7 kWh</t>
  </si>
  <si>
    <t>31.12.2024 - 07.01.2025</t>
  </si>
  <si>
    <t>07.01.2025</t>
  </si>
  <si>
    <t>TRZCIANY</t>
  </si>
  <si>
    <t>10 kWh</t>
  </si>
  <si>
    <t>01.01.2025 - 07.01.2025</t>
  </si>
  <si>
    <t>ZALESIE 7</t>
  </si>
  <si>
    <t>ZALESIE</t>
  </si>
  <si>
    <t>1 kWh</t>
  </si>
  <si>
    <t>SKARPA</t>
  </si>
  <si>
    <t>97 kWh</t>
  </si>
  <si>
    <t>83 kWh</t>
  </si>
  <si>
    <t>63 kWh</t>
  </si>
  <si>
    <t>WŁOŚCIBÓREK, nr działki STAN.201 N-40919</t>
  </si>
  <si>
    <t>11 kWh</t>
  </si>
  <si>
    <t>51 kWh</t>
  </si>
  <si>
    <t>44 kWh</t>
  </si>
  <si>
    <t>34 kWh</t>
  </si>
  <si>
    <t>29 kWh</t>
  </si>
  <si>
    <t>WŁOŚCIBÓREK, nr działki 105</t>
  </si>
  <si>
    <t>12 kWh</t>
  </si>
  <si>
    <t>WŁOŚCIBÓRZ</t>
  </si>
  <si>
    <t>32 kWh</t>
  </si>
  <si>
    <t>94 kWh</t>
  </si>
  <si>
    <t>80 kWh</t>
  </si>
  <si>
    <t>54 kWh</t>
  </si>
  <si>
    <t>NIECHORZ SIEDLISKO</t>
  </si>
  <si>
    <t>31.12.2024 - 08.01.2025</t>
  </si>
  <si>
    <t>08.01.2025</t>
  </si>
  <si>
    <t>NIECHORZ</t>
  </si>
  <si>
    <t>48 kWh</t>
  </si>
  <si>
    <t>3 kWh</t>
  </si>
  <si>
    <t>113 kWh</t>
  </si>
  <si>
    <t>KOMIERÓWKO</t>
  </si>
  <si>
    <t>21 kWh</t>
  </si>
  <si>
    <t>KOMIEROWO 20</t>
  </si>
  <si>
    <t>31.12.2024 - 09.01.2025</t>
  </si>
  <si>
    <t>KOMIEROWO</t>
  </si>
  <si>
    <t>112 kWh</t>
  </si>
  <si>
    <t>95 kWh</t>
  </si>
  <si>
    <t>WAŁDÓWKO</t>
  </si>
  <si>
    <t>68 kWh</t>
  </si>
  <si>
    <t>57 kWh</t>
  </si>
  <si>
    <t>KOMIEROWO, nr działki DZ. 10/15</t>
  </si>
  <si>
    <t>62 kWh</t>
  </si>
  <si>
    <t>WYSOKA KRAJEŃSKA</t>
  </si>
  <si>
    <t>128 kWh</t>
  </si>
  <si>
    <t>31.12.2024 - 20.01.2025</t>
  </si>
  <si>
    <t>20.01.2025</t>
  </si>
  <si>
    <t>WYSOKA KRAJEŃSKA 10</t>
  </si>
  <si>
    <t>SĘPÓLNO KRAJEŃSKIE, BP. WOLNOŚCI DZ.186/3</t>
  </si>
  <si>
    <t>31.12.2024 - 23.01.2025</t>
  </si>
  <si>
    <t>23.01.2025</t>
  </si>
  <si>
    <t>SĘPÓLNO KRAJEŃSKIE, UL. PLAC WOLNOŚCI</t>
  </si>
  <si>
    <t>370 kWh</t>
  </si>
  <si>
    <t>352 kWh</t>
  </si>
  <si>
    <t>SĘPÓLNO KRAJEŃSKIE, BP. TADEUSZA KOŚCIUSZKI 2</t>
  </si>
  <si>
    <t>SĘPÓLNO KRAJEŃSKIE, UL. RADOSNA, nr działki 545/2</t>
  </si>
  <si>
    <t>109 kWh</t>
  </si>
  <si>
    <t>31.12.2024 - 24.01.2025</t>
  </si>
  <si>
    <t>24.01.2025</t>
  </si>
  <si>
    <t>ŚWIDWIE</t>
  </si>
  <si>
    <t>127 kWh</t>
  </si>
  <si>
    <t>SĘPÓLNO KRAJEŃSKIE, UL. CHOJNICKA</t>
  </si>
  <si>
    <t>386 kWh</t>
  </si>
  <si>
    <t>368 kWh</t>
  </si>
  <si>
    <t>SĘPÓLNO KRAJEŃSKIE, BP. SKŁADOWA, nr działki 5</t>
  </si>
  <si>
    <t>SĘPÓLNO KRAJEŃSKIE, BP. JEZIORNA 2</t>
  </si>
  <si>
    <t>GROCHOWIEC</t>
  </si>
  <si>
    <t>221 kWh</t>
  </si>
  <si>
    <t>192 kWh</t>
  </si>
  <si>
    <t>3008 kWh</t>
  </si>
  <si>
    <t>31.12.2024 - 27.01.2025</t>
  </si>
  <si>
    <t>27.01.2025</t>
  </si>
  <si>
    <t>SĘPÓLNO KRAJEŃSKIE, UL. PRZEMYSŁOWA, nr działki 71</t>
  </si>
  <si>
    <t>378 kWh</t>
  </si>
  <si>
    <t>384 kWh</t>
  </si>
  <si>
    <t>LUTOWO</t>
  </si>
  <si>
    <t>71 kWh</t>
  </si>
  <si>
    <t>SĘPÓLNO KRAJEŃSKIE, UL. REYMONTA</t>
  </si>
  <si>
    <t>415 kWh</t>
  </si>
  <si>
    <t>402 kWh</t>
  </si>
  <si>
    <t>SĘPÓLNO KRAJEŃSKIE, UL. KOMIEROWSKA</t>
  </si>
  <si>
    <t>195 kWh</t>
  </si>
  <si>
    <t>178 kWh</t>
  </si>
  <si>
    <t>JAZDROWO 17</t>
  </si>
  <si>
    <t>SĘPÓLNO KRAJEŃSKIE, BP. TADEUSZA KOŚCIUSZKI 11</t>
  </si>
  <si>
    <t>1246 kWh</t>
  </si>
  <si>
    <t>IŁOWO</t>
  </si>
  <si>
    <t>315 kWh</t>
  </si>
  <si>
    <t>JAZDROWO</t>
  </si>
  <si>
    <t>377 kWh</t>
  </si>
  <si>
    <t>323 kWh</t>
  </si>
  <si>
    <t>73 kWh</t>
  </si>
  <si>
    <t>RADOŃSK</t>
  </si>
  <si>
    <t>92 kWh</t>
  </si>
  <si>
    <t>103 kWh</t>
  </si>
  <si>
    <t>31.12.2024 - 28.01.2025</t>
  </si>
  <si>
    <t>28.01.2025</t>
  </si>
  <si>
    <t>126 kWh</t>
  </si>
  <si>
    <t>WIŚNIEWKA</t>
  </si>
  <si>
    <t>107 kWh</t>
  </si>
  <si>
    <t>SĘPÓLNO KRAJEŃSKIE, BP. NIECHORSKA, nr działki 31/7, 31/12</t>
  </si>
  <si>
    <t>219 kWh</t>
  </si>
  <si>
    <t>292 kWh</t>
  </si>
  <si>
    <t>237 kWh</t>
  </si>
  <si>
    <t>199 kWh</t>
  </si>
  <si>
    <t>407 kWh</t>
  </si>
  <si>
    <t>362 kWh</t>
  </si>
  <si>
    <t>345 kWh</t>
  </si>
  <si>
    <t>293 kWh</t>
  </si>
  <si>
    <t>104 kWh</t>
  </si>
  <si>
    <t>RADOŃSK 8</t>
  </si>
  <si>
    <t>124 kWh</t>
  </si>
  <si>
    <t>SĘPÓLNO KRAJEŃSKIE, UL. STORCZYKOWA, nr działki 994</t>
  </si>
  <si>
    <t>742 kWh</t>
  </si>
  <si>
    <t>31.12.2024 - 29.01.2025</t>
  </si>
  <si>
    <t>29.01.2025</t>
  </si>
  <si>
    <t>SĘPÓLNO KRAJEŃSKIE, UL. RÓŻANA, nr działki 898</t>
  </si>
  <si>
    <t>857 kWh</t>
  </si>
  <si>
    <t>WIŚNIEWA 13</t>
  </si>
  <si>
    <t>353 kWh</t>
  </si>
  <si>
    <t>WIŚNIEWA</t>
  </si>
  <si>
    <t>267 kWh</t>
  </si>
  <si>
    <t>220 kWh</t>
  </si>
  <si>
    <t>117 kWh</t>
  </si>
  <si>
    <t>IŁOWO 4</t>
  </si>
  <si>
    <t>174 kWh</t>
  </si>
  <si>
    <t>SĘPÓLNO KRAJEŃSKIE, UL. SŁOWACKIEGO</t>
  </si>
  <si>
    <t>356 kWh</t>
  </si>
  <si>
    <t>321 kWh</t>
  </si>
  <si>
    <t>SĘPÓLNO KRAJEŃSKIE, UL. FARNA, nr działki 297</t>
  </si>
  <si>
    <t>3096 kWh</t>
  </si>
  <si>
    <t>735 kWh</t>
  </si>
  <si>
    <t>658 kWh</t>
  </si>
  <si>
    <t>747 kWh</t>
  </si>
  <si>
    <t>663 kWh</t>
  </si>
  <si>
    <t>SĘPÓLNO KRAJEŃSKIE, UL. KOŚCIUSZKI 2</t>
  </si>
  <si>
    <t>4376 kWh</t>
  </si>
  <si>
    <t>3959 kWh</t>
  </si>
  <si>
    <t>SĘPÓLNO KRAJEŃSKIE, UL. MŁYŃSKA</t>
  </si>
  <si>
    <t>665 kWh</t>
  </si>
  <si>
    <t>591 kWh</t>
  </si>
  <si>
    <t>5958 kWh</t>
  </si>
  <si>
    <t>2907 kWh</t>
  </si>
  <si>
    <t>SĘPÓLNO KRAJEŃSKIE, UL. B.O.W.I.D.</t>
  </si>
  <si>
    <t>788 kWh</t>
  </si>
  <si>
    <t>698 kWh</t>
  </si>
  <si>
    <t>SĘPÓLNO KRAJEŃSKIE, AL. LIPOWA</t>
  </si>
  <si>
    <t>901 kWh</t>
  </si>
  <si>
    <t>818 kWh</t>
  </si>
  <si>
    <t>SĘPÓLNO KRAJEŃSKIE, UL. ODRODZENIA</t>
  </si>
  <si>
    <t>388 kWh</t>
  </si>
  <si>
    <t>349 kWh</t>
  </si>
  <si>
    <t>ŚWIDWIE 10</t>
  </si>
  <si>
    <t>SĘPÓLNO KRAJEŃSKIE, UL. BRONIEWSKIEGO</t>
  </si>
  <si>
    <t>561 kWh</t>
  </si>
  <si>
    <t>499 kWh</t>
  </si>
  <si>
    <t>SĘPÓLNO KRAJEŃSKIE, UL. KOŚCIUSZKI</t>
  </si>
  <si>
    <t>1163 kWh</t>
  </si>
  <si>
    <t>1030 kWh</t>
  </si>
  <si>
    <t>1420 kWh</t>
  </si>
  <si>
    <t>1258 kWh</t>
  </si>
  <si>
    <t>1564 kWh</t>
  </si>
  <si>
    <t>SĘPÓLNO KRAJEŃSKIE, UL. BAJKOWA</t>
  </si>
  <si>
    <t>1544 kWh</t>
  </si>
  <si>
    <t>1388 kWh</t>
  </si>
  <si>
    <t>745 kWh</t>
  </si>
  <si>
    <t>SĘPÓLNO KRAJEŃSKIE, BP. SZKOLNA 4</t>
  </si>
  <si>
    <t>2383 kWh</t>
  </si>
  <si>
    <t>SĘPÓLNO KRAJEŃSKIE, BP. PRZEMYSŁOWA 7A</t>
  </si>
  <si>
    <t>1853 kWh</t>
  </si>
  <si>
    <t>SĘPÓLNO KRAJEŃSKIE,  TARGOWA, nr działki 420/3, 426/11</t>
  </si>
  <si>
    <t>9003 kWh</t>
  </si>
  <si>
    <t>URZĄD MIEJSKI W SĘPÓLNIE KRAJEŃSKIM</t>
  </si>
  <si>
    <t>stawki za ee:</t>
  </si>
  <si>
    <t>lokale i obiekty</t>
  </si>
  <si>
    <t>oświetlenie</t>
  </si>
  <si>
    <t>Zużycie (strefa szczytowa)</t>
  </si>
  <si>
    <t>Zużycie (strefa pozaszczytowa)</t>
  </si>
  <si>
    <t>553,00 zł/MWh netto</t>
  </si>
  <si>
    <t>548,00 zł/MWh netto</t>
  </si>
  <si>
    <t>zgodnie z umową zawartą z ENEA S.A. z dnia 10.09.2024 r.</t>
  </si>
  <si>
    <t>ZESTAWIENIE ZUŻYCIA ENERGII ELEKTRYCZNEJ W kWh W 2025 R. ENEA S.A.</t>
  </si>
  <si>
    <t>PIASECZNO, nr działki DZ. NR 192</t>
  </si>
  <si>
    <t>NIECHORZ 1</t>
  </si>
  <si>
    <t>07.01.2025 - 04.02.2025</t>
  </si>
  <si>
    <t>04.02.2025</t>
  </si>
  <si>
    <t>WAŁDOWO</t>
  </si>
  <si>
    <t>1347 kWh</t>
  </si>
  <si>
    <t>1190 kWh</t>
  </si>
  <si>
    <t>31.12.2024 - 06.02.2025</t>
  </si>
  <si>
    <t>06.02.2025</t>
  </si>
  <si>
    <t>1140 kWh</t>
  </si>
  <si>
    <t>972 kWh</t>
  </si>
  <si>
    <t>SĘPÓLNO KRAJEŃSKIE, UL. ODRODZENIA 23</t>
  </si>
  <si>
    <t>119 kWh</t>
  </si>
  <si>
    <t>100 kWh</t>
  </si>
  <si>
    <t>WILKOWO</t>
  </si>
  <si>
    <t>148 kWh</t>
  </si>
  <si>
    <t>125 kWh</t>
  </si>
  <si>
    <t>235 kWh</t>
  </si>
  <si>
    <t>197 kWh</t>
  </si>
  <si>
    <t>318 kWh</t>
  </si>
  <si>
    <t>270 kWh</t>
  </si>
  <si>
    <t>TEKLANOWO</t>
  </si>
  <si>
    <t>249 kWh</t>
  </si>
  <si>
    <t>TEKLANOWO 4</t>
  </si>
  <si>
    <t>228 kWh</t>
  </si>
  <si>
    <t>520 kWh</t>
  </si>
  <si>
    <t>442 kWh</t>
  </si>
  <si>
    <t>66 kWh</t>
  </si>
  <si>
    <t>214 kWh</t>
  </si>
  <si>
    <t>190 kWh</t>
  </si>
  <si>
    <t>87 kWh</t>
  </si>
  <si>
    <t>269 kWh</t>
  </si>
  <si>
    <t>227 kWh</t>
  </si>
  <si>
    <t>ZBOŻE</t>
  </si>
  <si>
    <t>31.12.2024 - 14.02.2025</t>
  </si>
  <si>
    <t>14.02.2025</t>
  </si>
  <si>
    <t>SĘPÓLNO KRAJEŃSKIE, UL. KORONOWSKA</t>
  </si>
  <si>
    <t>1175 kWh</t>
  </si>
  <si>
    <t>1028 kWh</t>
  </si>
  <si>
    <t>31.12.2024 - 18.02.2025</t>
  </si>
  <si>
    <t>18.02.2025</t>
  </si>
  <si>
    <t>SĘPÓLNO KRAJEŃSKIE, UL.  SIENKIEWICZA, nr działki 486/2</t>
  </si>
  <si>
    <t>236 kWh</t>
  </si>
  <si>
    <t>SĘPÓLNO KRAJEŃSKIE,  WIĘCBORSKA, nr działki 216</t>
  </si>
  <si>
    <t>494 kWh</t>
  </si>
  <si>
    <t>730 kWh</t>
  </si>
  <si>
    <t>640 kWh</t>
  </si>
  <si>
    <t>KAWLE 8</t>
  </si>
  <si>
    <t>216 kWh</t>
  </si>
  <si>
    <t>31.12.2024 - 24.02.2025</t>
  </si>
  <si>
    <t>24.02.2025</t>
  </si>
  <si>
    <t>KAWLE</t>
  </si>
  <si>
    <t>827 kWh</t>
  </si>
  <si>
    <t>629 kWh</t>
  </si>
  <si>
    <t>SĘPÓLNO KRAJEŃSKIE, UL. SAWICKIEJ</t>
  </si>
  <si>
    <t>439 kWh</t>
  </si>
  <si>
    <t>379 kWh</t>
  </si>
  <si>
    <t>31.12.2024 - 25.02.2025</t>
  </si>
  <si>
    <t>25.02.2025</t>
  </si>
  <si>
    <t>SĘPÓLNO KRAJEŃSKIE, BP. LEŚNA</t>
  </si>
  <si>
    <t>79 kWh</t>
  </si>
  <si>
    <t>31.12.2024 - 26.02.2025</t>
  </si>
  <si>
    <t>26.02.2025</t>
  </si>
  <si>
    <t>DZIECHOWO, nr działki 193/7</t>
  </si>
  <si>
    <t>182 kWh</t>
  </si>
  <si>
    <t>SĘPÓLNO KRAJEŃSKIE, UL. WOJSKA POLSKIEGO</t>
  </si>
  <si>
    <t>1555 kWh</t>
  </si>
  <si>
    <t>1259 kWh</t>
  </si>
  <si>
    <t>31.12.2024 - 28.02.2025</t>
  </si>
  <si>
    <t>28.02.2025</t>
  </si>
  <si>
    <t>SĘPÓLNO KRAJEŃSKIE, UL. SIENKIEWICZA</t>
  </si>
  <si>
    <t>5766 kWh</t>
  </si>
  <si>
    <t>4588 kWh</t>
  </si>
  <si>
    <t>SĘPÓLNO KRAJEŃSKIE, UL. ORZESZKOWEJ</t>
  </si>
  <si>
    <t>674 kWh</t>
  </si>
  <si>
    <t>541 kWh</t>
  </si>
  <si>
    <t>SĘPÓLNO KRAJEŃSKIE, UL. JEZIORNA</t>
  </si>
  <si>
    <t>1050 kWh</t>
  </si>
  <si>
    <t>835 kWh</t>
  </si>
  <si>
    <t>769 kWh</t>
  </si>
  <si>
    <t>559 kWh</t>
  </si>
  <si>
    <t>SĘPÓLNO KRAJEŃSKIE, UL. POLNA</t>
  </si>
  <si>
    <t>2186 kWh</t>
  </si>
  <si>
    <t>1687 kWh</t>
  </si>
  <si>
    <t>SĘPÓLNO KRAJEŃSKIE, UL. CHOPINA</t>
  </si>
  <si>
    <t>1563 kWh</t>
  </si>
  <si>
    <t>1251 kWh</t>
  </si>
  <si>
    <t>138 kWh</t>
  </si>
  <si>
    <t>SĘPÓLNO KRAJEŃSKIE, UL. TARGOWA</t>
  </si>
  <si>
    <t>3674 kWh</t>
  </si>
  <si>
    <t>2967 kWh</t>
  </si>
  <si>
    <t>1731 kWh</t>
  </si>
  <si>
    <t>31.01.2025 - 28.02.2025</t>
  </si>
  <si>
    <t>8039 kWh</t>
  </si>
  <si>
    <t>2084 kWh</t>
  </si>
  <si>
    <t>ZBOŻE 16A</t>
  </si>
  <si>
    <t>1106 kWh</t>
  </si>
  <si>
    <t>SĘPÓLNO KRAJEŃSKIE, UL. OSIEDLE LEŚNE, nr działki 530/1</t>
  </si>
  <si>
    <t>31.01.2025 - 31.03.2025</t>
  </si>
  <si>
    <t>31.03.2025</t>
  </si>
  <si>
    <t>09.01.2025 - 06.03.2025</t>
  </si>
  <si>
    <t>06.03.2025</t>
  </si>
  <si>
    <t>28.02.2025 - 31.03.2025</t>
  </si>
  <si>
    <t>28.01.2025 - 29.01.2025</t>
  </si>
  <si>
    <t>29.01.2025 - 31.01.2025</t>
  </si>
  <si>
    <t>SĘPÓLNO KRAJEŃSKIE, UL. TADEUSZA KOŚCIUSZKI, nr działki 539/19</t>
  </si>
  <si>
    <t>85 kWh</t>
  </si>
  <si>
    <t>56 kWh</t>
  </si>
  <si>
    <t>06.02.2025 - 12.02.2025</t>
  </si>
  <si>
    <t>12.02.2025</t>
  </si>
  <si>
    <t>12.02.2025 - 28.02.2025</t>
  </si>
  <si>
    <t>1377 kWh</t>
  </si>
  <si>
    <t>1207 kWh</t>
  </si>
  <si>
    <t>161 kWh</t>
  </si>
  <si>
    <t>115 kWh</t>
  </si>
  <si>
    <t>02.01.2025 - 03.03.2025</t>
  </si>
  <si>
    <t>03.03.2025</t>
  </si>
  <si>
    <t>654 kWh</t>
  </si>
  <si>
    <t>139 kWh</t>
  </si>
  <si>
    <t>446 kWh</t>
  </si>
  <si>
    <t>350 kWh</t>
  </si>
  <si>
    <t>487 kWh</t>
  </si>
  <si>
    <t>120 kWh</t>
  </si>
  <si>
    <t>1819 kWh</t>
  </si>
  <si>
    <t>03.01.2025 - 04.03.2025</t>
  </si>
  <si>
    <t>04.03.2025</t>
  </si>
  <si>
    <t>77 kWh</t>
  </si>
  <si>
    <t>07.01.2025 - 04.03.2025</t>
  </si>
  <si>
    <t>513 kWh</t>
  </si>
  <si>
    <t>361 kWh</t>
  </si>
  <si>
    <t>557 kWh</t>
  </si>
  <si>
    <t>419 kWh</t>
  </si>
  <si>
    <t>297 kWh</t>
  </si>
  <si>
    <t>617 kWh</t>
  </si>
  <si>
    <t>456 kWh</t>
  </si>
  <si>
    <t>454 kWh</t>
  </si>
  <si>
    <t>325 kWh</t>
  </si>
  <si>
    <t>121 kWh</t>
  </si>
  <si>
    <t>05.02.2025 - 04.03.2025</t>
  </si>
  <si>
    <t>50 kWh</t>
  </si>
  <si>
    <t>1487 kWh</t>
  </si>
  <si>
    <t>1072 kWh</t>
  </si>
  <si>
    <t>106 kWh</t>
  </si>
  <si>
    <t>252 kWh</t>
  </si>
  <si>
    <t>223 kWh</t>
  </si>
  <si>
    <t>186 kWh</t>
  </si>
  <si>
    <t>752 kWh</t>
  </si>
  <si>
    <t>535 kWh</t>
  </si>
  <si>
    <t>60 kWh</t>
  </si>
  <si>
    <t>233 kWh</t>
  </si>
  <si>
    <t>272 kWh</t>
  </si>
  <si>
    <t>193 kWh</t>
  </si>
  <si>
    <t>770 kWh</t>
  </si>
  <si>
    <t>548 kWh</t>
  </si>
  <si>
    <t>1937 kWh</t>
  </si>
  <si>
    <t>08.01.2025 - 05.03.2025</t>
  </si>
  <si>
    <t>05.03.2025</t>
  </si>
  <si>
    <t>101 kWh</t>
  </si>
  <si>
    <t>334 kWh</t>
  </si>
  <si>
    <t>254 kWh</t>
  </si>
  <si>
    <t>149 kWh</t>
  </si>
  <si>
    <t>41 kWh</t>
  </si>
  <si>
    <t>765 kWh</t>
  </si>
  <si>
    <t>551 kWh</t>
  </si>
  <si>
    <t>473 kWh</t>
  </si>
  <si>
    <t>06.01.2025 - 06.03.2025</t>
  </si>
  <si>
    <t>371 kWh</t>
  </si>
  <si>
    <t>422 kWh</t>
  </si>
  <si>
    <t>281 kWh</t>
  </si>
  <si>
    <t>27.01.2025 - 14.03.2025</t>
  </si>
  <si>
    <t>14.03.2025</t>
  </si>
  <si>
    <t>641 kWh</t>
  </si>
  <si>
    <t>28.01.2025 - 17.03.2025</t>
  </si>
  <si>
    <t>17.03.2025</t>
  </si>
  <si>
    <t>213 kWh</t>
  </si>
  <si>
    <t>145 kWh</t>
  </si>
  <si>
    <t>457 kWh</t>
  </si>
  <si>
    <t>31.01.2025 - 17.03.2025</t>
  </si>
  <si>
    <t>110 kWh</t>
  </si>
  <si>
    <t>234 kWh</t>
  </si>
  <si>
    <t>590 kWh</t>
  </si>
  <si>
    <t>205 kWh</t>
  </si>
  <si>
    <t>24.01.2025 - 18.03.2025</t>
  </si>
  <si>
    <t>18.03.2025</t>
  </si>
  <si>
    <t>1184 kWh</t>
  </si>
  <si>
    <t>31.01.2025 - 18.03.2025</t>
  </si>
  <si>
    <t>277 kWh</t>
  </si>
  <si>
    <t>838 kWh</t>
  </si>
  <si>
    <t>562 kWh</t>
  </si>
  <si>
    <t>156 kWh</t>
  </si>
  <si>
    <t>28.01.2025 - 18.03.2025</t>
  </si>
  <si>
    <t>443 kWh</t>
  </si>
  <si>
    <t>247 kWh</t>
  </si>
  <si>
    <t>29.01.2025 - 18.03.2025</t>
  </si>
  <si>
    <t>1032 kWh</t>
  </si>
  <si>
    <t>1194 kWh</t>
  </si>
  <si>
    <t>771 kWh</t>
  </si>
  <si>
    <t>515 kWh</t>
  </si>
  <si>
    <t>27.01.2025 - 19.03.2025</t>
  </si>
  <si>
    <t>19.03.2025</t>
  </si>
  <si>
    <t>134 kWh</t>
  </si>
  <si>
    <t>374 kWh</t>
  </si>
  <si>
    <t>310 kWh</t>
  </si>
  <si>
    <t>29.01.2025 - 19.03.2025</t>
  </si>
  <si>
    <t>504 kWh</t>
  </si>
  <si>
    <t>24.01.2025 - 20.03.2025</t>
  </si>
  <si>
    <t>20.03.2025</t>
  </si>
  <si>
    <t>23.01.2025 - 21.03.2025</t>
  </si>
  <si>
    <t>21.03.2025</t>
  </si>
  <si>
    <t>165 kWh</t>
  </si>
  <si>
    <t>20.01.2025 - 21.03.2025</t>
  </si>
  <si>
    <t>697 kWh</t>
  </si>
  <si>
    <t>476 kWh</t>
  </si>
  <si>
    <t>22 kWh</t>
  </si>
  <si>
    <t>27.01.2025 - 24.03.2025</t>
  </si>
  <si>
    <t>24.03.2025</t>
  </si>
  <si>
    <t>774 kWh</t>
  </si>
  <si>
    <t>59 kWh</t>
  </si>
  <si>
    <t>24.01.2025 - 24.03.2025</t>
  </si>
  <si>
    <t>153 kWh</t>
  </si>
  <si>
    <t>2711 kWh</t>
  </si>
  <si>
    <t>27.01.2025 - 25.03.2025</t>
  </si>
  <si>
    <t>25.03.2025</t>
  </si>
  <si>
    <t>884 kWh</t>
  </si>
  <si>
    <t>433 kWh</t>
  </si>
  <si>
    <t>308 kWh</t>
  </si>
  <si>
    <t>28.01.2025 - 26.03.2025</t>
  </si>
  <si>
    <t>26.03.2025</t>
  </si>
  <si>
    <t>2083 kWh</t>
  </si>
  <si>
    <t>20.03.2025 - 31.03.2025</t>
  </si>
  <si>
    <t>1783 kWh</t>
  </si>
  <si>
    <t>2170 kWh</t>
  </si>
  <si>
    <t>1266 kWh</t>
  </si>
  <si>
    <t>2640 kWh</t>
  </si>
  <si>
    <t>1548 kWh</t>
  </si>
  <si>
    <t>1334 kWh</t>
  </si>
  <si>
    <t>790 kWh</t>
  </si>
  <si>
    <t>1221 kWh</t>
  </si>
  <si>
    <t>712 kWh</t>
  </si>
  <si>
    <t>4489 kWh</t>
  </si>
  <si>
    <t>1464 kWh</t>
  </si>
  <si>
    <t>859 kWh</t>
  </si>
  <si>
    <t>1063 kWh</t>
  </si>
  <si>
    <t>627 kWh</t>
  </si>
  <si>
    <t>SĘPÓLNO KRAJEŃSKIE, UL. MŁYŃSKA, nr działki 56/1; 2/8</t>
  </si>
  <si>
    <t>2538 kWh</t>
  </si>
  <si>
    <t>06.02.2025 - 31.03.2025</t>
  </si>
  <si>
    <t>1147 kWh</t>
  </si>
  <si>
    <t>806 kWh</t>
  </si>
  <si>
    <t>482 kWh</t>
  </si>
  <si>
    <t>1375 kWh</t>
  </si>
  <si>
    <t>813 kWh</t>
  </si>
  <si>
    <t>2048 kWh</t>
  </si>
  <si>
    <t>716 kWh</t>
  </si>
  <si>
    <t>425 kWh</t>
  </si>
  <si>
    <t>1674 kWh</t>
  </si>
  <si>
    <t>1006 kWh</t>
  </si>
  <si>
    <t>2669 kWh</t>
  </si>
  <si>
    <t>1614 kWh</t>
  </si>
  <si>
    <t>9292 kWh</t>
  </si>
  <si>
    <t>4693 kWh</t>
  </si>
  <si>
    <t>4297 kWh</t>
  </si>
  <si>
    <t>7988 kWh</t>
  </si>
  <si>
    <t>4780 kWh</t>
  </si>
  <si>
    <t>1122 kWh</t>
  </si>
  <si>
    <t>Źródło: Enea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</si>
</sst>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6" fillId="0" borderId="0" xfId="0" applyFont="1"/>
    <xf numFmtId="0" fontId="0" fillId="0" borderId="0" xfId="0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0" fillId="0" borderId="10" xfId="0" applyBorder="1" applyAlignment="1">
      <alignment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abSelected="1" topLeftCell="A247" workbookViewId="0">
      <selection activeCell="D270" sqref="D270"/>
    </sheetView>
  </sheetViews>
  <sheetFormatPr defaultRowHeight="15" x14ac:dyDescent="0.25"/>
  <cols>
    <col min="1" max="1" width="16.7109375" style="2" customWidth="1"/>
    <col min="2" max="2" width="21.28515625" style="2" customWidth="1"/>
    <col min="3" max="3" width="18.5703125" style="2" customWidth="1"/>
    <col min="4" max="4" width="16" style="2" customWidth="1"/>
    <col min="5" max="5" width="14.5703125" style="2" customWidth="1"/>
    <col min="6" max="6" width="22.140625" style="2" customWidth="1"/>
    <col min="7" max="7" width="35.85546875" style="2" customWidth="1"/>
    <col min="8" max="12" width="9.140625" style="1"/>
  </cols>
  <sheetData>
    <row r="1" spans="1:12" x14ac:dyDescent="0.25">
      <c r="A1" s="3" t="s">
        <v>236</v>
      </c>
      <c r="B1"/>
      <c r="C1"/>
      <c r="D1" s="4"/>
      <c r="F1"/>
      <c r="G1"/>
      <c r="H1"/>
      <c r="I1"/>
      <c r="J1"/>
      <c r="K1"/>
      <c r="L1"/>
    </row>
    <row r="2" spans="1:12" x14ac:dyDescent="0.25">
      <c r="A2" s="5" t="s">
        <v>227</v>
      </c>
      <c r="B2"/>
      <c r="C2"/>
      <c r="D2" s="6"/>
      <c r="E2" s="6"/>
      <c r="F2"/>
      <c r="G2"/>
      <c r="H2"/>
      <c r="I2"/>
      <c r="J2"/>
      <c r="K2"/>
      <c r="L2"/>
    </row>
    <row r="3" spans="1:12" x14ac:dyDescent="0.25">
      <c r="A3" s="5"/>
      <c r="B3"/>
      <c r="C3"/>
      <c r="D3" s="6"/>
      <c r="E3" s="6"/>
      <c r="F3"/>
      <c r="G3"/>
      <c r="H3"/>
      <c r="I3"/>
      <c r="J3"/>
      <c r="K3"/>
      <c r="L3"/>
    </row>
    <row r="4" spans="1:12" x14ac:dyDescent="0.25">
      <c r="A4" s="7" t="s">
        <v>228</v>
      </c>
      <c r="B4" s="7" t="s">
        <v>229</v>
      </c>
      <c r="C4" s="7" t="s">
        <v>233</v>
      </c>
      <c r="D4" s="6"/>
      <c r="E4" s="8"/>
      <c r="F4" s="9"/>
      <c r="G4"/>
      <c r="H4" s="10"/>
      <c r="I4"/>
      <c r="J4"/>
      <c r="K4"/>
      <c r="L4"/>
    </row>
    <row r="5" spans="1:12" x14ac:dyDescent="0.25">
      <c r="A5" s="11"/>
      <c r="B5" s="7" t="s">
        <v>230</v>
      </c>
      <c r="C5" s="7" t="s">
        <v>234</v>
      </c>
      <c r="D5" s="6"/>
      <c r="E5" s="12"/>
      <c r="F5" s="9"/>
      <c r="G5"/>
      <c r="H5"/>
      <c r="I5"/>
      <c r="J5"/>
      <c r="K5"/>
      <c r="L5"/>
    </row>
    <row r="6" spans="1:12" x14ac:dyDescent="0.25">
      <c r="A6" s="12" t="s">
        <v>235</v>
      </c>
      <c r="B6"/>
      <c r="C6"/>
      <c r="D6" s="4"/>
      <c r="F6"/>
      <c r="G6"/>
      <c r="H6"/>
      <c r="I6"/>
      <c r="J6"/>
      <c r="K6"/>
      <c r="L6"/>
    </row>
    <row r="7" spans="1:12" ht="45" x14ac:dyDescent="0.25">
      <c r="A7" s="13" t="s">
        <v>0</v>
      </c>
      <c r="B7" s="13" t="s">
        <v>1</v>
      </c>
      <c r="C7" s="13" t="s">
        <v>2</v>
      </c>
      <c r="D7" s="13" t="s">
        <v>231</v>
      </c>
      <c r="E7" s="13" t="s">
        <v>232</v>
      </c>
      <c r="F7" s="13" t="s">
        <v>3</v>
      </c>
      <c r="G7" s="13" t="s">
        <v>4</v>
      </c>
    </row>
    <row r="8" spans="1:12" ht="30" x14ac:dyDescent="0.25">
      <c r="A8" s="13" t="s">
        <v>306</v>
      </c>
      <c r="B8" s="13" t="s">
        <v>305</v>
      </c>
      <c r="C8" s="13" t="s">
        <v>64</v>
      </c>
      <c r="D8" s="13" t="s">
        <v>9</v>
      </c>
      <c r="E8" s="13" t="s">
        <v>9</v>
      </c>
      <c r="F8" s="13" t="str">
        <f>"590310600028526492"</f>
        <v>590310600028526492</v>
      </c>
      <c r="G8" s="13" t="s">
        <v>334</v>
      </c>
      <c r="H8"/>
      <c r="I8"/>
      <c r="J8"/>
      <c r="K8"/>
      <c r="L8"/>
    </row>
    <row r="9" spans="1:12" x14ac:dyDescent="0.25">
      <c r="A9" s="13" t="s">
        <v>336</v>
      </c>
      <c r="B9" s="13" t="s">
        <v>335</v>
      </c>
      <c r="C9" s="13" t="s">
        <v>7</v>
      </c>
      <c r="D9" s="13"/>
      <c r="E9" s="13"/>
      <c r="F9" s="13" t="str">
        <f>"590310600031419002"</f>
        <v>590310600031419002</v>
      </c>
      <c r="G9" s="13" t="s">
        <v>8</v>
      </c>
      <c r="H9"/>
      <c r="I9"/>
      <c r="J9"/>
      <c r="K9"/>
      <c r="L9"/>
    </row>
    <row r="10" spans="1:12" x14ac:dyDescent="0.25">
      <c r="A10" s="13" t="s">
        <v>5</v>
      </c>
      <c r="B10" s="13" t="s">
        <v>6</v>
      </c>
      <c r="C10" s="13" t="s">
        <v>7</v>
      </c>
      <c r="D10" s="13"/>
      <c r="E10" s="13"/>
      <c r="F10" s="13" t="str">
        <f>"590310600031419002"</f>
        <v>590310600031419002</v>
      </c>
      <c r="G10" s="13" t="s">
        <v>8</v>
      </c>
      <c r="H10"/>
      <c r="I10"/>
      <c r="J10"/>
      <c r="K10"/>
      <c r="L10"/>
    </row>
    <row r="11" spans="1:12" ht="30" x14ac:dyDescent="0.25">
      <c r="A11" s="13" t="s">
        <v>336</v>
      </c>
      <c r="B11" s="13" t="s">
        <v>339</v>
      </c>
      <c r="C11" s="13" t="s">
        <v>7</v>
      </c>
      <c r="D11" s="13" t="s">
        <v>9</v>
      </c>
      <c r="E11" s="13" t="s">
        <v>9</v>
      </c>
      <c r="F11" s="13" t="str">
        <f>"590310600030311468"</f>
        <v>590310600030311468</v>
      </c>
      <c r="G11" s="13" t="s">
        <v>10</v>
      </c>
      <c r="H11"/>
      <c r="I11"/>
      <c r="J11"/>
      <c r="K11"/>
      <c r="L11"/>
    </row>
    <row r="12" spans="1:12" x14ac:dyDescent="0.25">
      <c r="A12" s="13" t="s">
        <v>338</v>
      </c>
      <c r="B12" s="13" t="s">
        <v>337</v>
      </c>
      <c r="C12" s="13" t="s">
        <v>39</v>
      </c>
      <c r="D12" s="13" t="s">
        <v>9</v>
      </c>
      <c r="E12" s="13" t="s">
        <v>9</v>
      </c>
      <c r="F12" s="13" t="str">
        <f>"590310600030982033"</f>
        <v>590310600030982033</v>
      </c>
      <c r="G12" s="13" t="s">
        <v>14</v>
      </c>
      <c r="H12"/>
      <c r="I12"/>
      <c r="J12"/>
      <c r="K12"/>
      <c r="L12"/>
    </row>
    <row r="13" spans="1:12" ht="30" x14ac:dyDescent="0.25">
      <c r="A13" s="13" t="s">
        <v>306</v>
      </c>
      <c r="B13" s="13" t="s">
        <v>329</v>
      </c>
      <c r="C13" s="13" t="s">
        <v>7</v>
      </c>
      <c r="D13" s="13" t="s">
        <v>9</v>
      </c>
      <c r="E13" s="13" t="s">
        <v>9</v>
      </c>
      <c r="F13" s="13" t="str">
        <f>"590310600030311468"</f>
        <v>590310600030311468</v>
      </c>
      <c r="G13" s="13" t="s">
        <v>10</v>
      </c>
      <c r="H13"/>
      <c r="I13"/>
      <c r="J13"/>
      <c r="K13"/>
      <c r="L13"/>
    </row>
    <row r="14" spans="1:12" ht="30" x14ac:dyDescent="0.25">
      <c r="A14" s="13" t="s">
        <v>5</v>
      </c>
      <c r="B14" s="13" t="s">
        <v>6</v>
      </c>
      <c r="C14" s="13" t="s">
        <v>7</v>
      </c>
      <c r="D14" s="13" t="s">
        <v>9</v>
      </c>
      <c r="E14" s="13" t="s">
        <v>9</v>
      </c>
      <c r="F14" s="13" t="str">
        <f>"590310600030311468"</f>
        <v>590310600030311468</v>
      </c>
      <c r="G14" s="13" t="s">
        <v>10</v>
      </c>
      <c r="H14"/>
      <c r="I14"/>
      <c r="J14"/>
      <c r="K14"/>
      <c r="L14"/>
    </row>
    <row r="15" spans="1:12" x14ac:dyDescent="0.25">
      <c r="A15" s="13" t="s">
        <v>11</v>
      </c>
      <c r="B15" s="13" t="s">
        <v>12</v>
      </c>
      <c r="C15" s="13" t="s">
        <v>13</v>
      </c>
      <c r="D15" s="13" t="s">
        <v>9</v>
      </c>
      <c r="E15" s="13" t="s">
        <v>9</v>
      </c>
      <c r="F15" s="13" t="str">
        <f>"590310600030982033"</f>
        <v>590310600030982033</v>
      </c>
      <c r="G15" s="13" t="s">
        <v>14</v>
      </c>
      <c r="H15"/>
      <c r="I15"/>
      <c r="J15"/>
      <c r="K15"/>
      <c r="L15"/>
    </row>
    <row r="16" spans="1:12" x14ac:dyDescent="0.25">
      <c r="A16" s="13" t="s">
        <v>306</v>
      </c>
      <c r="B16" s="13" t="s">
        <v>305</v>
      </c>
      <c r="C16" s="13" t="s">
        <v>333</v>
      </c>
      <c r="D16" s="13"/>
      <c r="E16" s="13"/>
      <c r="F16" s="13" t="str">
        <f>"590310600030365348"</f>
        <v>590310600030365348</v>
      </c>
      <c r="G16" s="13" t="s">
        <v>332</v>
      </c>
      <c r="H16"/>
      <c r="I16"/>
      <c r="J16"/>
      <c r="K16"/>
      <c r="L16"/>
    </row>
    <row r="17" spans="1:12" ht="30" x14ac:dyDescent="0.25">
      <c r="A17" s="13" t="s">
        <v>336</v>
      </c>
      <c r="B17" s="13" t="s">
        <v>335</v>
      </c>
      <c r="C17" s="13" t="s">
        <v>501</v>
      </c>
      <c r="D17" s="13" t="s">
        <v>9</v>
      </c>
      <c r="E17" s="13" t="s">
        <v>9</v>
      </c>
      <c r="F17" s="13" t="str">
        <f>"590310600011595467"</f>
        <v>590310600011595467</v>
      </c>
      <c r="G17" s="13" t="s">
        <v>342</v>
      </c>
      <c r="H17"/>
      <c r="I17"/>
      <c r="J17"/>
      <c r="K17"/>
      <c r="L17"/>
    </row>
    <row r="18" spans="1:12" ht="30" x14ac:dyDescent="0.25">
      <c r="A18" s="13" t="s">
        <v>336</v>
      </c>
      <c r="B18" s="13" t="s">
        <v>335</v>
      </c>
      <c r="C18" s="13" t="s">
        <v>9</v>
      </c>
      <c r="D18" s="13" t="s">
        <v>500</v>
      </c>
      <c r="E18" s="13" t="s">
        <v>499</v>
      </c>
      <c r="F18" s="13" t="str">
        <f>"590310600000744159"</f>
        <v>590310600000744159</v>
      </c>
      <c r="G18" s="13" t="s">
        <v>190</v>
      </c>
      <c r="H18"/>
      <c r="I18"/>
      <c r="J18"/>
      <c r="K18"/>
      <c r="L18"/>
    </row>
    <row r="19" spans="1:12" ht="30" x14ac:dyDescent="0.25">
      <c r="A19" s="13" t="s">
        <v>336</v>
      </c>
      <c r="B19" s="13" t="s">
        <v>335</v>
      </c>
      <c r="C19" s="13" t="s">
        <v>498</v>
      </c>
      <c r="D19" s="13" t="s">
        <v>9</v>
      </c>
      <c r="E19" s="13" t="s">
        <v>9</v>
      </c>
      <c r="F19" s="13" t="str">
        <f>"590310600030925870"</f>
        <v>590310600030925870</v>
      </c>
      <c r="G19" s="13" t="s">
        <v>184</v>
      </c>
      <c r="H19"/>
      <c r="I19"/>
      <c r="J19"/>
      <c r="K19"/>
      <c r="L19"/>
    </row>
    <row r="20" spans="1:12" ht="30" x14ac:dyDescent="0.25">
      <c r="A20" s="13" t="s">
        <v>336</v>
      </c>
      <c r="B20" s="13" t="s">
        <v>335</v>
      </c>
      <c r="C20" s="13" t="s">
        <v>9</v>
      </c>
      <c r="D20" s="13" t="s">
        <v>497</v>
      </c>
      <c r="E20" s="13" t="s">
        <v>496</v>
      </c>
      <c r="F20" s="13" t="str">
        <f>"590310600001086333"</f>
        <v>590310600001086333</v>
      </c>
      <c r="G20" s="13" t="s">
        <v>139</v>
      </c>
      <c r="H20"/>
      <c r="I20"/>
      <c r="J20"/>
      <c r="K20"/>
      <c r="L20"/>
    </row>
    <row r="21" spans="1:12" x14ac:dyDescent="0.25">
      <c r="A21" s="13" t="s">
        <v>336</v>
      </c>
      <c r="B21" s="13" t="s">
        <v>335</v>
      </c>
      <c r="C21" s="13" t="s">
        <v>9</v>
      </c>
      <c r="D21" s="13" t="s">
        <v>495</v>
      </c>
      <c r="E21" s="13" t="s">
        <v>494</v>
      </c>
      <c r="F21" s="13" t="str">
        <f>"590310600000749550"</f>
        <v>590310600000749550</v>
      </c>
      <c r="G21" s="13" t="s">
        <v>217</v>
      </c>
      <c r="H21"/>
      <c r="I21"/>
      <c r="J21"/>
      <c r="K21"/>
      <c r="L21"/>
    </row>
    <row r="22" spans="1:12" x14ac:dyDescent="0.25">
      <c r="A22" s="13" t="s">
        <v>336</v>
      </c>
      <c r="B22" s="13" t="s">
        <v>335</v>
      </c>
      <c r="C22" s="13" t="s">
        <v>9</v>
      </c>
      <c r="D22" s="13" t="s">
        <v>493</v>
      </c>
      <c r="E22" s="13" t="s">
        <v>492</v>
      </c>
      <c r="F22" s="13" t="str">
        <f>"590310600000749536"</f>
        <v>590310600000749536</v>
      </c>
      <c r="G22" s="13" t="s">
        <v>201</v>
      </c>
      <c r="H22"/>
      <c r="I22"/>
      <c r="J22"/>
      <c r="K22"/>
      <c r="L22"/>
    </row>
    <row r="23" spans="1:12" ht="30" x14ac:dyDescent="0.25">
      <c r="A23" s="13" t="s">
        <v>336</v>
      </c>
      <c r="B23" s="13" t="s">
        <v>335</v>
      </c>
      <c r="C23" s="13" t="s">
        <v>9</v>
      </c>
      <c r="D23" s="13" t="s">
        <v>491</v>
      </c>
      <c r="E23" s="13" t="s">
        <v>490</v>
      </c>
      <c r="F23" s="13" t="str">
        <f>"590310600001124967"</f>
        <v>590310600001124967</v>
      </c>
      <c r="G23" s="13" t="s">
        <v>204</v>
      </c>
      <c r="H23"/>
      <c r="I23"/>
      <c r="J23"/>
      <c r="K23"/>
      <c r="L23"/>
    </row>
    <row r="24" spans="1:12" x14ac:dyDescent="0.25">
      <c r="A24" s="13" t="s">
        <v>336</v>
      </c>
      <c r="B24" s="13" t="s">
        <v>335</v>
      </c>
      <c r="C24" s="13" t="s">
        <v>489</v>
      </c>
      <c r="D24" s="13" t="s">
        <v>9</v>
      </c>
      <c r="E24" s="13" t="s">
        <v>9</v>
      </c>
      <c r="F24" s="13" t="str">
        <f>"590310600000716651"</f>
        <v>590310600000716651</v>
      </c>
      <c r="G24" s="13" t="s">
        <v>90</v>
      </c>
      <c r="H24"/>
      <c r="I24"/>
      <c r="J24"/>
      <c r="K24"/>
      <c r="L24"/>
    </row>
    <row r="25" spans="1:12" ht="30" x14ac:dyDescent="0.25">
      <c r="A25" s="13" t="s">
        <v>336</v>
      </c>
      <c r="B25" s="13" t="s">
        <v>335</v>
      </c>
      <c r="C25" s="13" t="s">
        <v>9</v>
      </c>
      <c r="D25" s="13" t="s">
        <v>488</v>
      </c>
      <c r="E25" s="13" t="s">
        <v>487</v>
      </c>
      <c r="F25" s="13" t="str">
        <f>"590310600001124943"</f>
        <v>590310600001124943</v>
      </c>
      <c r="G25" s="13" t="s">
        <v>181</v>
      </c>
      <c r="H25"/>
      <c r="I25"/>
      <c r="J25"/>
      <c r="K25"/>
      <c r="L25"/>
    </row>
    <row r="26" spans="1:12" x14ac:dyDescent="0.25">
      <c r="A26" s="13" t="s">
        <v>336</v>
      </c>
      <c r="B26" s="13" t="s">
        <v>335</v>
      </c>
      <c r="C26" s="13" t="s">
        <v>131</v>
      </c>
      <c r="D26" s="13" t="s">
        <v>9</v>
      </c>
      <c r="E26" s="13" t="s">
        <v>9</v>
      </c>
      <c r="F26" s="13" t="str">
        <f>"590310600032192775"</f>
        <v>590310600032192775</v>
      </c>
      <c r="G26" s="13" t="s">
        <v>238</v>
      </c>
      <c r="H26"/>
      <c r="I26"/>
      <c r="J26"/>
      <c r="K26"/>
      <c r="L26"/>
    </row>
    <row r="27" spans="1:12" ht="30" x14ac:dyDescent="0.25">
      <c r="A27" s="13" t="s">
        <v>336</v>
      </c>
      <c r="B27" s="13" t="s">
        <v>335</v>
      </c>
      <c r="C27" s="13" t="s">
        <v>9</v>
      </c>
      <c r="D27" s="13" t="s">
        <v>486</v>
      </c>
      <c r="E27" s="13" t="s">
        <v>485</v>
      </c>
      <c r="F27" s="13" t="str">
        <f>"590310600001124950"</f>
        <v>590310600001124950</v>
      </c>
      <c r="G27" s="13" t="s">
        <v>181</v>
      </c>
      <c r="H27"/>
      <c r="I27"/>
      <c r="J27"/>
      <c r="K27"/>
      <c r="L27"/>
    </row>
    <row r="28" spans="1:12" x14ac:dyDescent="0.25">
      <c r="A28" s="13" t="s">
        <v>336</v>
      </c>
      <c r="B28" s="13" t="s">
        <v>335</v>
      </c>
      <c r="C28" s="13" t="s">
        <v>484</v>
      </c>
      <c r="D28" s="13" t="s">
        <v>9</v>
      </c>
      <c r="E28" s="13" t="s">
        <v>9</v>
      </c>
      <c r="F28" s="13" t="str">
        <f>"590310600000716699"</f>
        <v>590310600000716699</v>
      </c>
      <c r="G28" s="13" t="s">
        <v>179</v>
      </c>
      <c r="H28"/>
      <c r="I28"/>
      <c r="J28"/>
      <c r="K28"/>
      <c r="L28"/>
    </row>
    <row r="29" spans="1:12" ht="30" x14ac:dyDescent="0.25">
      <c r="A29" s="13" t="s">
        <v>336</v>
      </c>
      <c r="B29" s="13" t="s">
        <v>483</v>
      </c>
      <c r="C29" s="13" t="s">
        <v>482</v>
      </c>
      <c r="D29" s="13" t="s">
        <v>9</v>
      </c>
      <c r="E29" s="13" t="s">
        <v>9</v>
      </c>
      <c r="F29" s="13" t="str">
        <f>"590310600032243910"</f>
        <v>590310600032243910</v>
      </c>
      <c r="G29" s="13" t="s">
        <v>481</v>
      </c>
      <c r="H29"/>
      <c r="I29"/>
      <c r="J29"/>
      <c r="K29"/>
      <c r="L29"/>
    </row>
    <row r="30" spans="1:12" ht="30" x14ac:dyDescent="0.25">
      <c r="A30" s="13" t="s">
        <v>336</v>
      </c>
      <c r="B30" s="13" t="s">
        <v>335</v>
      </c>
      <c r="C30" s="13" t="s">
        <v>9</v>
      </c>
      <c r="D30" s="13" t="s">
        <v>480</v>
      </c>
      <c r="E30" s="13" t="s">
        <v>479</v>
      </c>
      <c r="F30" s="13" t="str">
        <f>"590310600000749529"</f>
        <v>590310600000749529</v>
      </c>
      <c r="G30" s="13" t="s">
        <v>208</v>
      </c>
      <c r="H30"/>
      <c r="I30"/>
      <c r="J30"/>
      <c r="K30"/>
      <c r="L30"/>
    </row>
    <row r="31" spans="1:12" x14ac:dyDescent="0.25">
      <c r="A31" s="13" t="s">
        <v>336</v>
      </c>
      <c r="B31" s="13" t="s">
        <v>335</v>
      </c>
      <c r="C31" s="13" t="s">
        <v>9</v>
      </c>
      <c r="D31" s="13" t="s">
        <v>478</v>
      </c>
      <c r="E31" s="13" t="s">
        <v>477</v>
      </c>
      <c r="F31" s="13" t="str">
        <f>"590310600000744197"</f>
        <v>590310600000744197</v>
      </c>
      <c r="G31" s="13" t="s">
        <v>198</v>
      </c>
      <c r="H31"/>
      <c r="I31"/>
      <c r="J31"/>
      <c r="K31"/>
      <c r="L31"/>
    </row>
    <row r="32" spans="1:12" ht="30" x14ac:dyDescent="0.25">
      <c r="A32" s="13" t="s">
        <v>336</v>
      </c>
      <c r="B32" s="13" t="s">
        <v>339</v>
      </c>
      <c r="C32" s="13" t="s">
        <v>476</v>
      </c>
      <c r="D32" s="13" t="s">
        <v>9</v>
      </c>
      <c r="E32" s="13" t="s">
        <v>9</v>
      </c>
      <c r="F32" s="13" t="str">
        <f>"590310600031398390"</f>
        <v>590310600031398390</v>
      </c>
      <c r="G32" s="13" t="s">
        <v>225</v>
      </c>
      <c r="H32"/>
      <c r="I32"/>
      <c r="J32"/>
      <c r="K32"/>
      <c r="L32"/>
    </row>
    <row r="33" spans="1:12" x14ac:dyDescent="0.25">
      <c r="A33" s="13" t="s">
        <v>336</v>
      </c>
      <c r="B33" s="13" t="s">
        <v>335</v>
      </c>
      <c r="C33" s="13" t="s">
        <v>9</v>
      </c>
      <c r="D33" s="13" t="s">
        <v>475</v>
      </c>
      <c r="E33" s="13" t="s">
        <v>474</v>
      </c>
      <c r="F33" s="13" t="str">
        <f>"590310600001124974"</f>
        <v>590310600001124974</v>
      </c>
      <c r="G33" s="13" t="s">
        <v>193</v>
      </c>
      <c r="H33"/>
      <c r="I33"/>
      <c r="J33"/>
      <c r="K33"/>
      <c r="L33"/>
    </row>
    <row r="34" spans="1:12" ht="30" x14ac:dyDescent="0.25">
      <c r="A34" s="13" t="s">
        <v>336</v>
      </c>
      <c r="B34" s="13" t="s">
        <v>335</v>
      </c>
      <c r="C34" s="13" t="s">
        <v>9</v>
      </c>
      <c r="D34" s="13" t="s">
        <v>473</v>
      </c>
      <c r="E34" s="13" t="s">
        <v>472</v>
      </c>
      <c r="F34" s="13" t="str">
        <f>"590310600001124936"</f>
        <v>590310600001124936</v>
      </c>
      <c r="G34" s="13" t="s">
        <v>181</v>
      </c>
      <c r="H34"/>
      <c r="I34"/>
      <c r="J34"/>
      <c r="K34"/>
      <c r="L34"/>
    </row>
    <row r="35" spans="1:12" x14ac:dyDescent="0.25">
      <c r="A35" s="13" t="s">
        <v>336</v>
      </c>
      <c r="B35" s="13" t="s">
        <v>335</v>
      </c>
      <c r="C35" s="13" t="s">
        <v>9</v>
      </c>
      <c r="D35" s="13" t="s">
        <v>471</v>
      </c>
      <c r="E35" s="13" t="s">
        <v>470</v>
      </c>
      <c r="F35" s="13" t="str">
        <f>"590310600000744142"</f>
        <v>590310600000744142</v>
      </c>
      <c r="G35" s="13" t="s">
        <v>116</v>
      </c>
      <c r="H35"/>
      <c r="I35"/>
      <c r="J35"/>
      <c r="K35"/>
      <c r="L35"/>
    </row>
    <row r="36" spans="1:12" x14ac:dyDescent="0.25">
      <c r="A36" s="13" t="s">
        <v>336</v>
      </c>
      <c r="B36" s="13" t="s">
        <v>335</v>
      </c>
      <c r="C36" s="13" t="s">
        <v>9</v>
      </c>
      <c r="D36" s="13" t="s">
        <v>469</v>
      </c>
      <c r="E36" s="13" t="s">
        <v>468</v>
      </c>
      <c r="F36" s="13" t="str">
        <f>"590310600000744180"</f>
        <v>590310600000744180</v>
      </c>
      <c r="G36" s="13" t="s">
        <v>211</v>
      </c>
      <c r="H36"/>
      <c r="I36"/>
      <c r="J36"/>
      <c r="K36"/>
      <c r="L36"/>
    </row>
    <row r="37" spans="1:12" x14ac:dyDescent="0.25">
      <c r="A37" s="13" t="s">
        <v>336</v>
      </c>
      <c r="B37" s="13" t="s">
        <v>335</v>
      </c>
      <c r="C37" s="13" t="s">
        <v>381</v>
      </c>
      <c r="D37" s="13" t="s">
        <v>9</v>
      </c>
      <c r="E37" s="13" t="s">
        <v>9</v>
      </c>
      <c r="F37" s="13" t="str">
        <f>"590310600000716712"</f>
        <v>590310600000716712</v>
      </c>
      <c r="G37" s="13" t="s">
        <v>62</v>
      </c>
      <c r="H37"/>
      <c r="I37"/>
      <c r="J37"/>
      <c r="K37"/>
      <c r="L37"/>
    </row>
    <row r="38" spans="1:12" ht="30" x14ac:dyDescent="0.25">
      <c r="A38" s="13" t="s">
        <v>336</v>
      </c>
      <c r="B38" s="13" t="s">
        <v>339</v>
      </c>
      <c r="C38" s="13" t="s">
        <v>467</v>
      </c>
      <c r="D38" s="13" t="s">
        <v>9</v>
      </c>
      <c r="E38" s="13" t="s">
        <v>9</v>
      </c>
      <c r="F38" s="13" t="str">
        <f>"590310600012124437"</f>
        <v>590310600012124437</v>
      </c>
      <c r="G38" s="13" t="s">
        <v>223</v>
      </c>
      <c r="H38"/>
      <c r="I38"/>
      <c r="J38"/>
      <c r="K38"/>
      <c r="L38"/>
    </row>
    <row r="39" spans="1:12" x14ac:dyDescent="0.25">
      <c r="A39" s="13" t="s">
        <v>336</v>
      </c>
      <c r="B39" s="13" t="s">
        <v>466</v>
      </c>
      <c r="C39" s="13" t="s">
        <v>9</v>
      </c>
      <c r="D39" s="13" t="s">
        <v>7</v>
      </c>
      <c r="E39" s="13" t="s">
        <v>7</v>
      </c>
      <c r="F39" s="13" t="str">
        <f>"590310600000749604"</f>
        <v>590310600000749604</v>
      </c>
      <c r="G39" s="13" t="s">
        <v>121</v>
      </c>
      <c r="H39"/>
      <c r="I39"/>
      <c r="J39"/>
      <c r="K39"/>
      <c r="L39"/>
    </row>
    <row r="40" spans="1:12" x14ac:dyDescent="0.25">
      <c r="A40" s="13" t="s">
        <v>336</v>
      </c>
      <c r="B40" s="13" t="s">
        <v>339</v>
      </c>
      <c r="C40" s="13" t="s">
        <v>465</v>
      </c>
      <c r="D40" s="13" t="s">
        <v>9</v>
      </c>
      <c r="E40" s="13" t="s">
        <v>9</v>
      </c>
      <c r="F40" s="13" t="str">
        <f>"590310600000111463"</f>
        <v>590310600000111463</v>
      </c>
      <c r="G40" s="13" t="s">
        <v>221</v>
      </c>
      <c r="H40"/>
      <c r="I40"/>
      <c r="J40"/>
      <c r="K40"/>
      <c r="L40"/>
    </row>
    <row r="41" spans="1:12" ht="30" x14ac:dyDescent="0.25">
      <c r="A41" s="13" t="s">
        <v>464</v>
      </c>
      <c r="B41" s="13" t="s">
        <v>463</v>
      </c>
      <c r="C41" s="13" t="s">
        <v>9</v>
      </c>
      <c r="D41" s="13" t="s">
        <v>462</v>
      </c>
      <c r="E41" s="13" t="s">
        <v>461</v>
      </c>
      <c r="F41" s="13" t="str">
        <f>"590310600012186329"</f>
        <v>590310600012186329</v>
      </c>
      <c r="G41" s="13" t="s">
        <v>155</v>
      </c>
      <c r="H41"/>
      <c r="I41"/>
      <c r="J41"/>
      <c r="K41"/>
      <c r="L41"/>
    </row>
    <row r="42" spans="1:12" ht="30" x14ac:dyDescent="0.25">
      <c r="A42" s="13" t="s">
        <v>459</v>
      </c>
      <c r="B42" s="13" t="s">
        <v>458</v>
      </c>
      <c r="C42" s="13" t="s">
        <v>460</v>
      </c>
      <c r="D42" s="13" t="s">
        <v>9</v>
      </c>
      <c r="E42" s="13" t="s">
        <v>9</v>
      </c>
      <c r="F42" s="13" t="str">
        <f>"590310600000752444"</f>
        <v>590310600000752444</v>
      </c>
      <c r="G42" s="13" t="s">
        <v>109</v>
      </c>
      <c r="H42"/>
      <c r="I42"/>
      <c r="J42"/>
      <c r="K42"/>
      <c r="L42"/>
    </row>
    <row r="43" spans="1:12" ht="30" x14ac:dyDescent="0.25">
      <c r="A43" s="13" t="s">
        <v>459</v>
      </c>
      <c r="B43" s="13" t="s">
        <v>458</v>
      </c>
      <c r="C43" s="13" t="s">
        <v>457</v>
      </c>
      <c r="D43" s="13" t="s">
        <v>9</v>
      </c>
      <c r="E43" s="13" t="s">
        <v>9</v>
      </c>
      <c r="F43" s="13" t="str">
        <f>"590310600001086326"</f>
        <v>590310600001086326</v>
      </c>
      <c r="G43" s="13" t="s">
        <v>139</v>
      </c>
      <c r="H43"/>
      <c r="I43"/>
      <c r="J43"/>
      <c r="K43"/>
      <c r="L43"/>
    </row>
    <row r="44" spans="1:12" ht="30" x14ac:dyDescent="0.25">
      <c r="A44" s="13" t="s">
        <v>452</v>
      </c>
      <c r="B44" s="13" t="s">
        <v>455</v>
      </c>
      <c r="C44" s="13" t="s">
        <v>9</v>
      </c>
      <c r="D44" s="13" t="s">
        <v>456</v>
      </c>
      <c r="E44" s="13" t="s">
        <v>177</v>
      </c>
      <c r="F44" s="13" t="str">
        <f>"590310600026271561"</f>
        <v>590310600026271561</v>
      </c>
      <c r="G44" s="13" t="s">
        <v>119</v>
      </c>
      <c r="H44"/>
      <c r="I44"/>
      <c r="J44"/>
      <c r="K44"/>
      <c r="L44"/>
    </row>
    <row r="45" spans="1:12" x14ac:dyDescent="0.25">
      <c r="A45" s="13" t="s">
        <v>452</v>
      </c>
      <c r="B45" s="13" t="s">
        <v>455</v>
      </c>
      <c r="C45" s="13" t="s">
        <v>454</v>
      </c>
      <c r="D45" s="13" t="s">
        <v>9</v>
      </c>
      <c r="E45" s="13" t="s">
        <v>9</v>
      </c>
      <c r="F45" s="13" t="str">
        <f>"590310600000780676"</f>
        <v>590310600000780676</v>
      </c>
      <c r="G45" s="13" t="s">
        <v>120</v>
      </c>
      <c r="H45"/>
      <c r="I45"/>
      <c r="J45"/>
      <c r="K45"/>
      <c r="L45"/>
    </row>
    <row r="46" spans="1:12" ht="30" x14ac:dyDescent="0.25">
      <c r="A46" s="13" t="s">
        <v>452</v>
      </c>
      <c r="B46" s="13" t="s">
        <v>451</v>
      </c>
      <c r="C46" s="13" t="s">
        <v>9</v>
      </c>
      <c r="D46" s="13" t="s">
        <v>262</v>
      </c>
      <c r="E46" s="13" t="s">
        <v>453</v>
      </c>
      <c r="F46" s="13" t="str">
        <f>"590310600028458335"</f>
        <v>590310600028458335</v>
      </c>
      <c r="G46" s="13" t="s">
        <v>127</v>
      </c>
      <c r="H46"/>
      <c r="I46"/>
      <c r="J46"/>
      <c r="K46"/>
      <c r="L46"/>
    </row>
    <row r="47" spans="1:12" ht="30" x14ac:dyDescent="0.25">
      <c r="A47" s="13" t="s">
        <v>452</v>
      </c>
      <c r="B47" s="13" t="s">
        <v>451</v>
      </c>
      <c r="C47" s="13" t="s">
        <v>9</v>
      </c>
      <c r="D47" s="13" t="s">
        <v>450</v>
      </c>
      <c r="E47" s="13" t="s">
        <v>67</v>
      </c>
      <c r="F47" s="13" t="str">
        <f>"590310600000749543"</f>
        <v>590310600000749543</v>
      </c>
      <c r="G47" s="13" t="s">
        <v>135</v>
      </c>
      <c r="H47"/>
      <c r="I47"/>
      <c r="J47"/>
      <c r="K47"/>
      <c r="L47"/>
    </row>
    <row r="48" spans="1:12" ht="30" x14ac:dyDescent="0.25">
      <c r="A48" s="13" t="s">
        <v>445</v>
      </c>
      <c r="B48" s="13" t="s">
        <v>444</v>
      </c>
      <c r="C48" s="13" t="s">
        <v>344</v>
      </c>
      <c r="D48" s="13" t="s">
        <v>9</v>
      </c>
      <c r="E48" s="13" t="s">
        <v>9</v>
      </c>
      <c r="F48" s="13" t="str">
        <f>"590310600011755427"</f>
        <v>590310600011755427</v>
      </c>
      <c r="G48" s="13" t="s">
        <v>103</v>
      </c>
      <c r="H48"/>
      <c r="I48"/>
      <c r="J48"/>
      <c r="K48"/>
      <c r="L48"/>
    </row>
    <row r="49" spans="1:12" x14ac:dyDescent="0.25">
      <c r="A49" s="13" t="s">
        <v>445</v>
      </c>
      <c r="B49" s="13" t="s">
        <v>447</v>
      </c>
      <c r="C49" s="13" t="s">
        <v>9</v>
      </c>
      <c r="D49" s="13" t="s">
        <v>386</v>
      </c>
      <c r="E49" s="13" t="s">
        <v>128</v>
      </c>
      <c r="F49" s="13" t="str">
        <f>"590310600007652341"</f>
        <v>590310600007652341</v>
      </c>
      <c r="G49" s="13" t="s">
        <v>98</v>
      </c>
      <c r="H49"/>
      <c r="I49"/>
      <c r="J49"/>
      <c r="K49"/>
      <c r="L49"/>
    </row>
    <row r="50" spans="1:12" ht="30" x14ac:dyDescent="0.25">
      <c r="A50" s="13" t="s">
        <v>445</v>
      </c>
      <c r="B50" s="13" t="s">
        <v>444</v>
      </c>
      <c r="C50" s="13" t="s">
        <v>9</v>
      </c>
      <c r="D50" s="13" t="s">
        <v>449</v>
      </c>
      <c r="E50" s="13" t="s">
        <v>448</v>
      </c>
      <c r="F50" s="13" t="str">
        <f>"590310600001124912"</f>
        <v>590310600001124912</v>
      </c>
      <c r="G50" s="13" t="s">
        <v>106</v>
      </c>
      <c r="H50"/>
      <c r="I50"/>
      <c r="J50"/>
      <c r="K50"/>
      <c r="L50"/>
    </row>
    <row r="51" spans="1:12" x14ac:dyDescent="0.25">
      <c r="A51" s="13" t="s">
        <v>445</v>
      </c>
      <c r="B51" s="13" t="s">
        <v>447</v>
      </c>
      <c r="C51" s="13" t="s">
        <v>446</v>
      </c>
      <c r="D51" s="13" t="s">
        <v>9</v>
      </c>
      <c r="E51" s="13" t="s">
        <v>9</v>
      </c>
      <c r="F51" s="13" t="str">
        <f>"590310600000803535"</f>
        <v>590310600000803535</v>
      </c>
      <c r="G51" s="13" t="s">
        <v>102</v>
      </c>
      <c r="H51"/>
      <c r="I51"/>
      <c r="J51"/>
      <c r="K51"/>
      <c r="L51"/>
    </row>
    <row r="52" spans="1:12" ht="30" x14ac:dyDescent="0.25">
      <c r="A52" s="13" t="s">
        <v>445</v>
      </c>
      <c r="B52" s="13" t="s">
        <v>444</v>
      </c>
      <c r="C52" s="13" t="s">
        <v>7</v>
      </c>
      <c r="D52" s="13" t="s">
        <v>9</v>
      </c>
      <c r="E52" s="13" t="s">
        <v>9</v>
      </c>
      <c r="F52" s="13" t="str">
        <f>"590310600000716675"</f>
        <v>590310600000716675</v>
      </c>
      <c r="G52" s="13" t="s">
        <v>109</v>
      </c>
      <c r="H52"/>
      <c r="I52"/>
      <c r="J52"/>
      <c r="K52"/>
      <c r="L52"/>
    </row>
    <row r="53" spans="1:12" x14ac:dyDescent="0.25">
      <c r="A53" s="13" t="s">
        <v>443</v>
      </c>
      <c r="B53" s="13" t="s">
        <v>442</v>
      </c>
      <c r="C53" s="13" t="s">
        <v>9</v>
      </c>
      <c r="D53" s="13" t="s">
        <v>157</v>
      </c>
      <c r="E53" s="13" t="s">
        <v>441</v>
      </c>
      <c r="F53" s="13" t="str">
        <f>"590310600000749604"</f>
        <v>590310600000749604</v>
      </c>
      <c r="G53" s="13" t="s">
        <v>121</v>
      </c>
      <c r="H53"/>
      <c r="I53"/>
      <c r="J53"/>
      <c r="K53"/>
      <c r="L53"/>
    </row>
    <row r="54" spans="1:12" x14ac:dyDescent="0.25">
      <c r="A54" s="13" t="s">
        <v>436</v>
      </c>
      <c r="B54" s="13" t="s">
        <v>440</v>
      </c>
      <c r="C54" s="13" t="s">
        <v>439</v>
      </c>
      <c r="D54" s="13" t="s">
        <v>9</v>
      </c>
      <c r="E54" s="13" t="s">
        <v>9</v>
      </c>
      <c r="F54" s="13" t="str">
        <f>"590310600011611396"</f>
        <v>590310600011611396</v>
      </c>
      <c r="G54" s="13" t="s">
        <v>173</v>
      </c>
      <c r="H54"/>
      <c r="I54"/>
      <c r="J54"/>
      <c r="K54"/>
      <c r="L54"/>
    </row>
    <row r="55" spans="1:12" x14ac:dyDescent="0.25">
      <c r="A55" s="13" t="s">
        <v>436</v>
      </c>
      <c r="B55" s="13" t="s">
        <v>435</v>
      </c>
      <c r="C55" s="13" t="s">
        <v>9</v>
      </c>
      <c r="D55" s="13" t="s">
        <v>386</v>
      </c>
      <c r="E55" s="13" t="s">
        <v>438</v>
      </c>
      <c r="F55" s="13" t="str">
        <f>"590310600000749666"</f>
        <v>590310600000749666</v>
      </c>
      <c r="G55" s="13" t="s">
        <v>130</v>
      </c>
      <c r="H55"/>
      <c r="I55"/>
      <c r="J55"/>
      <c r="K55"/>
      <c r="L55"/>
    </row>
    <row r="56" spans="1:12" x14ac:dyDescent="0.25">
      <c r="A56" s="13" t="s">
        <v>436</v>
      </c>
      <c r="B56" s="13" t="s">
        <v>435</v>
      </c>
      <c r="C56" s="13" t="s">
        <v>437</v>
      </c>
      <c r="D56" s="13" t="s">
        <v>9</v>
      </c>
      <c r="E56" s="13" t="s">
        <v>9</v>
      </c>
      <c r="F56" s="13" t="str">
        <f>"590310600001033238"</f>
        <v>590310600001033238</v>
      </c>
      <c r="G56" s="13" t="s">
        <v>130</v>
      </c>
      <c r="H56"/>
      <c r="I56"/>
      <c r="J56"/>
      <c r="K56"/>
      <c r="L56"/>
    </row>
    <row r="57" spans="1:12" x14ac:dyDescent="0.25">
      <c r="A57" s="13" t="s">
        <v>436</v>
      </c>
      <c r="B57" s="13" t="s">
        <v>435</v>
      </c>
      <c r="C57" s="13" t="s">
        <v>9</v>
      </c>
      <c r="D57" s="13" t="s">
        <v>434</v>
      </c>
      <c r="E57" s="13" t="s">
        <v>433</v>
      </c>
      <c r="F57" s="13" t="str">
        <f>"590310600001121478"</f>
        <v>590310600001121478</v>
      </c>
      <c r="G57" s="13" t="s">
        <v>132</v>
      </c>
      <c r="H57"/>
      <c r="I57"/>
      <c r="J57"/>
      <c r="K57"/>
      <c r="L57"/>
    </row>
    <row r="58" spans="1:12" ht="30" x14ac:dyDescent="0.25">
      <c r="A58" s="13" t="s">
        <v>420</v>
      </c>
      <c r="B58" s="13" t="s">
        <v>430</v>
      </c>
      <c r="C58" s="13" t="s">
        <v>432</v>
      </c>
      <c r="D58" s="13" t="s">
        <v>9</v>
      </c>
      <c r="E58" s="13" t="s">
        <v>9</v>
      </c>
      <c r="F58" s="13" t="str">
        <f>"590310600031670724"</f>
        <v>590310600031670724</v>
      </c>
      <c r="G58" s="13" t="s">
        <v>171</v>
      </c>
      <c r="H58"/>
      <c r="I58"/>
      <c r="J58"/>
      <c r="K58"/>
      <c r="L58"/>
    </row>
    <row r="59" spans="1:12" ht="30" x14ac:dyDescent="0.25">
      <c r="A59" s="13" t="s">
        <v>420</v>
      </c>
      <c r="B59" s="13" t="s">
        <v>430</v>
      </c>
      <c r="C59" s="13" t="s">
        <v>431</v>
      </c>
      <c r="D59" s="13" t="s">
        <v>9</v>
      </c>
      <c r="E59" s="13" t="s">
        <v>9</v>
      </c>
      <c r="F59" s="13" t="str">
        <f>"590310600031271679"</f>
        <v>590310600031271679</v>
      </c>
      <c r="G59" s="13" t="s">
        <v>167</v>
      </c>
      <c r="H59"/>
      <c r="I59"/>
      <c r="J59"/>
      <c r="K59"/>
      <c r="L59"/>
    </row>
    <row r="60" spans="1:12" x14ac:dyDescent="0.25">
      <c r="A60" s="13" t="s">
        <v>420</v>
      </c>
      <c r="B60" s="13" t="s">
        <v>430</v>
      </c>
      <c r="C60" s="13" t="s">
        <v>9</v>
      </c>
      <c r="D60" s="13" t="s">
        <v>429</v>
      </c>
      <c r="E60" s="13" t="s">
        <v>428</v>
      </c>
      <c r="F60" s="13" t="str">
        <f>"590310600001067684"</f>
        <v>590310600001067684</v>
      </c>
      <c r="G60" s="13" t="s">
        <v>175</v>
      </c>
      <c r="H60"/>
      <c r="I60"/>
      <c r="J60"/>
      <c r="K60"/>
      <c r="L60"/>
    </row>
    <row r="61" spans="1:12" x14ac:dyDescent="0.25">
      <c r="A61" s="13" t="s">
        <v>420</v>
      </c>
      <c r="B61" s="13" t="s">
        <v>427</v>
      </c>
      <c r="C61" s="13" t="s">
        <v>9</v>
      </c>
      <c r="D61" s="13" t="s">
        <v>381</v>
      </c>
      <c r="E61" s="13" t="s">
        <v>117</v>
      </c>
      <c r="F61" s="13" t="str">
        <f>"590310600001067691"</f>
        <v>590310600001067691</v>
      </c>
      <c r="G61" s="13" t="s">
        <v>153</v>
      </c>
      <c r="H61"/>
      <c r="I61"/>
      <c r="J61"/>
      <c r="K61"/>
      <c r="L61"/>
    </row>
    <row r="62" spans="1:12" x14ac:dyDescent="0.25">
      <c r="A62" s="13" t="s">
        <v>420</v>
      </c>
      <c r="B62" s="13" t="s">
        <v>427</v>
      </c>
      <c r="C62" s="13" t="s">
        <v>426</v>
      </c>
      <c r="D62" s="13" t="s">
        <v>9</v>
      </c>
      <c r="E62" s="13" t="s">
        <v>9</v>
      </c>
      <c r="F62" s="13" t="str">
        <f>"590310600001033221"</f>
        <v>590310600001033221</v>
      </c>
      <c r="G62" s="13" t="s">
        <v>153</v>
      </c>
      <c r="H62"/>
      <c r="I62"/>
      <c r="J62"/>
      <c r="K62"/>
      <c r="L62"/>
    </row>
    <row r="63" spans="1:12" x14ac:dyDescent="0.25">
      <c r="A63" s="13" t="s">
        <v>420</v>
      </c>
      <c r="B63" s="13" t="s">
        <v>419</v>
      </c>
      <c r="C63" s="13" t="s">
        <v>9</v>
      </c>
      <c r="D63" s="13" t="s">
        <v>425</v>
      </c>
      <c r="E63" s="13" t="s">
        <v>424</v>
      </c>
      <c r="F63" s="13" t="str">
        <f>"590310600000749567"</f>
        <v>590310600000749567</v>
      </c>
      <c r="G63" s="13" t="s">
        <v>116</v>
      </c>
      <c r="H63"/>
      <c r="I63"/>
      <c r="J63"/>
      <c r="K63"/>
      <c r="L63"/>
    </row>
    <row r="64" spans="1:12" x14ac:dyDescent="0.25">
      <c r="A64" s="13" t="s">
        <v>420</v>
      </c>
      <c r="B64" s="13" t="s">
        <v>419</v>
      </c>
      <c r="C64" s="13" t="s">
        <v>9</v>
      </c>
      <c r="D64" s="13" t="s">
        <v>136</v>
      </c>
      <c r="E64" s="13" t="s">
        <v>423</v>
      </c>
      <c r="F64" s="13" t="str">
        <f>"590310600001121423"</f>
        <v>590310600001121423</v>
      </c>
      <c r="G64" s="13" t="s">
        <v>114</v>
      </c>
      <c r="H64"/>
      <c r="I64"/>
      <c r="J64"/>
      <c r="K64"/>
      <c r="L64"/>
    </row>
    <row r="65" spans="1:12" x14ac:dyDescent="0.25">
      <c r="A65" s="13" t="s">
        <v>420</v>
      </c>
      <c r="B65" s="13" t="s">
        <v>422</v>
      </c>
      <c r="C65" s="13" t="s">
        <v>421</v>
      </c>
      <c r="D65" s="13" t="s">
        <v>9</v>
      </c>
      <c r="E65" s="13" t="s">
        <v>9</v>
      </c>
      <c r="F65" s="13" t="str">
        <f>"590310600001033498"</f>
        <v>590310600001033498</v>
      </c>
      <c r="G65" s="13" t="s">
        <v>207</v>
      </c>
      <c r="H65"/>
      <c r="I65"/>
      <c r="J65"/>
      <c r="K65"/>
      <c r="L65"/>
    </row>
    <row r="66" spans="1:12" ht="30" x14ac:dyDescent="0.25">
      <c r="A66" s="13" t="s">
        <v>420</v>
      </c>
      <c r="B66" s="13" t="s">
        <v>419</v>
      </c>
      <c r="C66" s="13" t="s">
        <v>418</v>
      </c>
      <c r="D66" s="13" t="s">
        <v>9</v>
      </c>
      <c r="E66" s="13" t="s">
        <v>9</v>
      </c>
      <c r="F66" s="13" t="str">
        <f>"590310600029099193"</f>
        <v>590310600029099193</v>
      </c>
      <c r="G66" s="13" t="s">
        <v>110</v>
      </c>
      <c r="H66"/>
      <c r="I66"/>
      <c r="J66"/>
      <c r="K66"/>
      <c r="L66"/>
    </row>
    <row r="67" spans="1:12" x14ac:dyDescent="0.25">
      <c r="A67" s="13" t="s">
        <v>410</v>
      </c>
      <c r="B67" s="13" t="s">
        <v>409</v>
      </c>
      <c r="C67" s="13" t="s">
        <v>9</v>
      </c>
      <c r="D67" s="13" t="s">
        <v>162</v>
      </c>
      <c r="E67" s="13" t="s">
        <v>417</v>
      </c>
      <c r="F67" s="13" t="str">
        <f>"590310600000749758"</f>
        <v>590310600000749758</v>
      </c>
      <c r="G67" s="13" t="s">
        <v>147</v>
      </c>
      <c r="H67"/>
      <c r="I67"/>
      <c r="J67"/>
      <c r="K67"/>
      <c r="L67"/>
    </row>
    <row r="68" spans="1:12" x14ac:dyDescent="0.25">
      <c r="A68" s="13" t="s">
        <v>410</v>
      </c>
      <c r="B68" s="13" t="s">
        <v>409</v>
      </c>
      <c r="C68" s="13" t="s">
        <v>416</v>
      </c>
      <c r="D68" s="13" t="s">
        <v>9</v>
      </c>
      <c r="E68" s="13" t="s">
        <v>9</v>
      </c>
      <c r="F68" s="13" t="str">
        <f>"590310600000749772"</f>
        <v>590310600000749772</v>
      </c>
      <c r="G68" s="13" t="s">
        <v>147</v>
      </c>
      <c r="H68"/>
      <c r="I68"/>
      <c r="J68"/>
      <c r="K68"/>
      <c r="L68"/>
    </row>
    <row r="69" spans="1:12" x14ac:dyDescent="0.25">
      <c r="A69" s="13" t="s">
        <v>410</v>
      </c>
      <c r="B69" s="13" t="s">
        <v>409</v>
      </c>
      <c r="C69" s="13" t="s">
        <v>9</v>
      </c>
      <c r="D69" s="13" t="s">
        <v>415</v>
      </c>
      <c r="E69" s="13" t="s">
        <v>65</v>
      </c>
      <c r="F69" s="13" t="str">
        <f>"590310600001068018"</f>
        <v>590310600001068018</v>
      </c>
      <c r="G69" s="13" t="s">
        <v>147</v>
      </c>
      <c r="H69"/>
      <c r="I69"/>
      <c r="J69"/>
      <c r="K69"/>
      <c r="L69"/>
    </row>
    <row r="70" spans="1:12" x14ac:dyDescent="0.25">
      <c r="A70" s="13" t="s">
        <v>410</v>
      </c>
      <c r="B70" s="13" t="s">
        <v>414</v>
      </c>
      <c r="C70" s="13" t="s">
        <v>9</v>
      </c>
      <c r="D70" s="13" t="s">
        <v>413</v>
      </c>
      <c r="E70" s="13" t="s">
        <v>316</v>
      </c>
      <c r="F70" s="13" t="str">
        <f>"590310600000744203"</f>
        <v>590310600000744203</v>
      </c>
      <c r="G70" s="13" t="s">
        <v>130</v>
      </c>
      <c r="H70"/>
      <c r="I70"/>
      <c r="J70"/>
      <c r="K70"/>
      <c r="L70"/>
    </row>
    <row r="71" spans="1:12" x14ac:dyDescent="0.25">
      <c r="A71" s="13" t="s">
        <v>410</v>
      </c>
      <c r="B71" s="13" t="s">
        <v>409</v>
      </c>
      <c r="C71" s="13" t="s">
        <v>9</v>
      </c>
      <c r="D71" s="13" t="s">
        <v>412</v>
      </c>
      <c r="E71" s="13" t="s">
        <v>411</v>
      </c>
      <c r="F71" s="13" t="str">
        <f>"590310600000749680"</f>
        <v>590310600000749680</v>
      </c>
      <c r="G71" s="13" t="s">
        <v>130</v>
      </c>
      <c r="H71"/>
      <c r="I71"/>
      <c r="J71"/>
      <c r="K71"/>
      <c r="L71"/>
    </row>
    <row r="72" spans="1:12" x14ac:dyDescent="0.25">
      <c r="A72" s="13" t="s">
        <v>410</v>
      </c>
      <c r="B72" s="13" t="s">
        <v>409</v>
      </c>
      <c r="C72" s="13" t="s">
        <v>122</v>
      </c>
      <c r="D72" s="13" t="s">
        <v>9</v>
      </c>
      <c r="E72" s="13" t="s">
        <v>9</v>
      </c>
      <c r="F72" s="13" t="str">
        <f>"590310600011680316"</f>
        <v>590310600011680316</v>
      </c>
      <c r="G72" s="13" t="s">
        <v>165</v>
      </c>
      <c r="H72"/>
      <c r="I72"/>
      <c r="J72"/>
      <c r="K72"/>
      <c r="L72"/>
    </row>
    <row r="73" spans="1:12" x14ac:dyDescent="0.25">
      <c r="A73" s="13" t="s">
        <v>407</v>
      </c>
      <c r="B73" s="13" t="s">
        <v>406</v>
      </c>
      <c r="C73" s="13" t="s">
        <v>363</v>
      </c>
      <c r="D73" s="13" t="s">
        <v>9</v>
      </c>
      <c r="E73" s="13" t="s">
        <v>9</v>
      </c>
      <c r="F73" s="13" t="str">
        <f>"590310600007532520"</f>
        <v>590310600007532520</v>
      </c>
      <c r="G73" s="13" t="s">
        <v>138</v>
      </c>
      <c r="H73"/>
      <c r="I73"/>
      <c r="J73"/>
      <c r="K73"/>
      <c r="L73"/>
    </row>
    <row r="74" spans="1:12" x14ac:dyDescent="0.25">
      <c r="A74" s="13" t="s">
        <v>407</v>
      </c>
      <c r="B74" s="13" t="s">
        <v>406</v>
      </c>
      <c r="C74" s="13" t="s">
        <v>9</v>
      </c>
      <c r="D74" s="13" t="s">
        <v>134</v>
      </c>
      <c r="E74" s="13" t="s">
        <v>283</v>
      </c>
      <c r="F74" s="13" t="str">
        <f>"590310600000749611"</f>
        <v>590310600000749611</v>
      </c>
      <c r="G74" s="13" t="s">
        <v>141</v>
      </c>
      <c r="H74"/>
      <c r="I74"/>
      <c r="J74"/>
      <c r="K74"/>
      <c r="L74"/>
    </row>
    <row r="75" spans="1:12" x14ac:dyDescent="0.25">
      <c r="A75" s="13" t="s">
        <v>407</v>
      </c>
      <c r="B75" s="13" t="s">
        <v>406</v>
      </c>
      <c r="C75" s="13" t="s">
        <v>9</v>
      </c>
      <c r="D75" s="13" t="s">
        <v>293</v>
      </c>
      <c r="E75" s="13" t="s">
        <v>408</v>
      </c>
      <c r="F75" s="13" t="str">
        <f>"590310600000749642"</f>
        <v>590310600000749642</v>
      </c>
      <c r="G75" s="13" t="s">
        <v>143</v>
      </c>
      <c r="H75"/>
      <c r="I75"/>
      <c r="J75"/>
      <c r="K75"/>
      <c r="L75"/>
    </row>
    <row r="76" spans="1:12" x14ac:dyDescent="0.25">
      <c r="A76" s="13" t="s">
        <v>407</v>
      </c>
      <c r="B76" s="13" t="s">
        <v>406</v>
      </c>
      <c r="C76" s="13" t="s">
        <v>7</v>
      </c>
      <c r="D76" s="13" t="s">
        <v>9</v>
      </c>
      <c r="E76" s="13" t="s">
        <v>9</v>
      </c>
      <c r="F76" s="13" t="str">
        <f>"590310600001222854"</f>
        <v>590310600001222854</v>
      </c>
      <c r="G76" s="13" t="s">
        <v>138</v>
      </c>
      <c r="H76"/>
      <c r="I76"/>
      <c r="J76"/>
      <c r="K76"/>
      <c r="L76"/>
    </row>
    <row r="77" spans="1:12" x14ac:dyDescent="0.25">
      <c r="A77" s="13" t="s">
        <v>338</v>
      </c>
      <c r="B77" s="13" t="s">
        <v>337</v>
      </c>
      <c r="C77" s="13" t="s">
        <v>9</v>
      </c>
      <c r="D77" s="13" t="s">
        <v>405</v>
      </c>
      <c r="E77" s="13" t="s">
        <v>404</v>
      </c>
      <c r="F77" s="13" t="str">
        <f>"590310600001067677"</f>
        <v>590310600001067677</v>
      </c>
      <c r="G77" s="13" t="s">
        <v>93</v>
      </c>
      <c r="H77"/>
      <c r="I77"/>
      <c r="J77"/>
      <c r="K77"/>
      <c r="L77"/>
    </row>
    <row r="78" spans="1:12" x14ac:dyDescent="0.25">
      <c r="A78" s="13" t="s">
        <v>338</v>
      </c>
      <c r="B78" s="13" t="s">
        <v>337</v>
      </c>
      <c r="C78" s="13" t="s">
        <v>403</v>
      </c>
      <c r="D78" s="13" t="s">
        <v>9</v>
      </c>
      <c r="E78" s="13" t="s">
        <v>9</v>
      </c>
      <c r="F78" s="13" t="str">
        <f>"590310600028436753"</f>
        <v>590310600028436753</v>
      </c>
      <c r="G78" s="13" t="s">
        <v>96</v>
      </c>
      <c r="H78"/>
      <c r="I78"/>
      <c r="J78"/>
      <c r="K78"/>
      <c r="L78"/>
    </row>
    <row r="79" spans="1:12" x14ac:dyDescent="0.25">
      <c r="A79" s="13" t="s">
        <v>338</v>
      </c>
      <c r="B79" s="13" t="s">
        <v>337</v>
      </c>
      <c r="C79" s="13" t="s">
        <v>7</v>
      </c>
      <c r="D79" s="13" t="s">
        <v>9</v>
      </c>
      <c r="E79" s="13" t="s">
        <v>9</v>
      </c>
      <c r="F79" s="13" t="str">
        <f>"590310600000803542"</f>
        <v>590310600000803542</v>
      </c>
      <c r="G79" s="13" t="s">
        <v>88</v>
      </c>
      <c r="H79"/>
      <c r="I79"/>
      <c r="J79"/>
      <c r="K79"/>
      <c r="L79"/>
    </row>
    <row r="80" spans="1:12" x14ac:dyDescent="0.25">
      <c r="A80" s="13" t="s">
        <v>338</v>
      </c>
      <c r="B80" s="13" t="s">
        <v>402</v>
      </c>
      <c r="C80" s="13" t="s">
        <v>39</v>
      </c>
      <c r="D80" s="13" t="s">
        <v>9</v>
      </c>
      <c r="E80" s="13" t="s">
        <v>9</v>
      </c>
      <c r="F80" s="13" t="str">
        <f>"590310600001033535"</f>
        <v>590310600001033535</v>
      </c>
      <c r="G80" s="13" t="s">
        <v>33</v>
      </c>
      <c r="H80"/>
      <c r="I80"/>
      <c r="J80"/>
      <c r="K80"/>
      <c r="L80"/>
    </row>
    <row r="81" spans="1:12" x14ac:dyDescent="0.25">
      <c r="A81" s="13" t="s">
        <v>338</v>
      </c>
      <c r="B81" s="13" t="s">
        <v>337</v>
      </c>
      <c r="C81" s="13" t="s">
        <v>9</v>
      </c>
      <c r="D81" s="13" t="s">
        <v>401</v>
      </c>
      <c r="E81" s="13" t="s">
        <v>200</v>
      </c>
      <c r="F81" s="13" t="str">
        <f>"590310600000716637"</f>
        <v>590310600000716637</v>
      </c>
      <c r="G81" s="13" t="s">
        <v>90</v>
      </c>
      <c r="H81"/>
      <c r="I81"/>
      <c r="J81"/>
      <c r="K81"/>
      <c r="L81"/>
    </row>
    <row r="82" spans="1:12" x14ac:dyDescent="0.25">
      <c r="A82" s="13" t="s">
        <v>393</v>
      </c>
      <c r="B82" s="13" t="s">
        <v>392</v>
      </c>
      <c r="C82" s="13" t="s">
        <v>9</v>
      </c>
      <c r="D82" s="13" t="s">
        <v>400</v>
      </c>
      <c r="E82" s="13" t="s">
        <v>399</v>
      </c>
      <c r="F82" s="13" t="str">
        <f>"590310600000749710"</f>
        <v>590310600000749710</v>
      </c>
      <c r="G82" s="13" t="s">
        <v>82</v>
      </c>
      <c r="H82"/>
      <c r="I82"/>
      <c r="J82"/>
      <c r="K82"/>
      <c r="L82"/>
    </row>
    <row r="83" spans="1:12" x14ac:dyDescent="0.25">
      <c r="A83" s="13" t="s">
        <v>393</v>
      </c>
      <c r="B83" s="13" t="s">
        <v>392</v>
      </c>
      <c r="C83" s="13" t="s">
        <v>9</v>
      </c>
      <c r="D83" s="13" t="s">
        <v>39</v>
      </c>
      <c r="E83" s="13" t="s">
        <v>398</v>
      </c>
      <c r="F83" s="13" t="str">
        <f>"590310600011751207"</f>
        <v>590310600011751207</v>
      </c>
      <c r="G83" s="13" t="s">
        <v>82</v>
      </c>
      <c r="H83"/>
      <c r="I83"/>
      <c r="J83"/>
      <c r="K83"/>
      <c r="L83"/>
    </row>
    <row r="84" spans="1:12" x14ac:dyDescent="0.25">
      <c r="A84" s="13" t="s">
        <v>393</v>
      </c>
      <c r="B84" s="13" t="s">
        <v>392</v>
      </c>
      <c r="C84" s="13" t="s">
        <v>9</v>
      </c>
      <c r="D84" s="13" t="s">
        <v>397</v>
      </c>
      <c r="E84" s="13" t="s">
        <v>285</v>
      </c>
      <c r="F84" s="13" t="str">
        <f>"590310600000749703"</f>
        <v>590310600000749703</v>
      </c>
      <c r="G84" s="13" t="s">
        <v>79</v>
      </c>
      <c r="H84"/>
      <c r="I84"/>
      <c r="J84"/>
      <c r="K84"/>
      <c r="L84"/>
    </row>
    <row r="85" spans="1:12" x14ac:dyDescent="0.25">
      <c r="A85" s="13" t="s">
        <v>393</v>
      </c>
      <c r="B85" s="13" t="s">
        <v>392</v>
      </c>
      <c r="C85" s="13" t="s">
        <v>9</v>
      </c>
      <c r="D85" s="13" t="s">
        <v>396</v>
      </c>
      <c r="E85" s="13" t="s">
        <v>395</v>
      </c>
      <c r="F85" s="13" t="str">
        <f>"590310600000749697"</f>
        <v>590310600000749697</v>
      </c>
      <c r="G85" s="13" t="s">
        <v>82</v>
      </c>
      <c r="H85"/>
      <c r="I85"/>
      <c r="J85"/>
      <c r="K85"/>
      <c r="L85"/>
    </row>
    <row r="86" spans="1:12" x14ac:dyDescent="0.25">
      <c r="A86" s="13" t="s">
        <v>393</v>
      </c>
      <c r="B86" s="13" t="s">
        <v>392</v>
      </c>
      <c r="C86" s="13" t="s">
        <v>9</v>
      </c>
      <c r="D86" s="13" t="s">
        <v>394</v>
      </c>
      <c r="E86" s="13" t="s">
        <v>252</v>
      </c>
      <c r="F86" s="13" t="str">
        <f>"590310600000749635"</f>
        <v>590310600000749635</v>
      </c>
      <c r="G86" s="13" t="s">
        <v>86</v>
      </c>
      <c r="H86"/>
      <c r="I86"/>
      <c r="J86"/>
      <c r="K86"/>
      <c r="L86"/>
    </row>
    <row r="87" spans="1:12" x14ac:dyDescent="0.25">
      <c r="A87" s="13" t="s">
        <v>393</v>
      </c>
      <c r="B87" s="13" t="s">
        <v>392</v>
      </c>
      <c r="C87" s="13" t="s">
        <v>391</v>
      </c>
      <c r="D87" s="13" t="s">
        <v>9</v>
      </c>
      <c r="E87" s="13" t="s">
        <v>9</v>
      </c>
      <c r="F87" s="13" t="str">
        <f>"590310600000716668"</f>
        <v>590310600000716668</v>
      </c>
      <c r="G87" s="13" t="s">
        <v>82</v>
      </c>
      <c r="H87"/>
      <c r="I87"/>
      <c r="J87"/>
      <c r="K87"/>
      <c r="L87"/>
    </row>
    <row r="88" spans="1:12" x14ac:dyDescent="0.25">
      <c r="A88" s="13" t="s">
        <v>362</v>
      </c>
      <c r="B88" s="13" t="s">
        <v>364</v>
      </c>
      <c r="C88" s="13" t="s">
        <v>267</v>
      </c>
      <c r="D88" s="13" t="s">
        <v>9</v>
      </c>
      <c r="E88" s="13" t="s">
        <v>9</v>
      </c>
      <c r="F88" s="13" t="str">
        <f>"590310600029369135"</f>
        <v>590310600029369135</v>
      </c>
      <c r="G88" s="13" t="s">
        <v>72</v>
      </c>
      <c r="H88"/>
      <c r="I88"/>
      <c r="J88"/>
      <c r="K88"/>
      <c r="L88"/>
    </row>
    <row r="89" spans="1:12" x14ac:dyDescent="0.25">
      <c r="A89" s="13" t="s">
        <v>362</v>
      </c>
      <c r="B89" s="13" t="s">
        <v>364</v>
      </c>
      <c r="C89" s="13" t="s">
        <v>9</v>
      </c>
      <c r="D89" s="13" t="s">
        <v>390</v>
      </c>
      <c r="E89" s="13" t="s">
        <v>389</v>
      </c>
      <c r="F89" s="13" t="str">
        <f>"590310600000716620"</f>
        <v>590310600000716620</v>
      </c>
      <c r="G89" s="13" t="s">
        <v>62</v>
      </c>
      <c r="H89"/>
      <c r="I89"/>
      <c r="J89"/>
      <c r="K89"/>
      <c r="L89"/>
    </row>
    <row r="90" spans="1:12" x14ac:dyDescent="0.25">
      <c r="A90" s="13" t="s">
        <v>362</v>
      </c>
      <c r="B90" s="13" t="s">
        <v>364</v>
      </c>
      <c r="C90" s="13" t="s">
        <v>9</v>
      </c>
      <c r="D90" s="13" t="s">
        <v>388</v>
      </c>
      <c r="E90" s="13" t="s">
        <v>387</v>
      </c>
      <c r="F90" s="13" t="str">
        <f>"590310600000749765"</f>
        <v>590310600000749765</v>
      </c>
      <c r="G90" s="13" t="s">
        <v>62</v>
      </c>
      <c r="H90"/>
      <c r="I90"/>
      <c r="J90"/>
      <c r="K90"/>
      <c r="L90"/>
    </row>
    <row r="91" spans="1:12" x14ac:dyDescent="0.25">
      <c r="A91" s="13" t="s">
        <v>362</v>
      </c>
      <c r="B91" s="13" t="s">
        <v>361</v>
      </c>
      <c r="C91" s="13" t="s">
        <v>9</v>
      </c>
      <c r="D91" s="13" t="s">
        <v>386</v>
      </c>
      <c r="E91" s="13" t="s">
        <v>183</v>
      </c>
      <c r="F91" s="13" t="str">
        <f>"590310600000749598"</f>
        <v>590310600000749598</v>
      </c>
      <c r="G91" s="13" t="s">
        <v>33</v>
      </c>
      <c r="H91"/>
      <c r="I91"/>
      <c r="J91"/>
      <c r="K91"/>
      <c r="L91"/>
    </row>
    <row r="92" spans="1:12" x14ac:dyDescent="0.25">
      <c r="A92" s="13" t="s">
        <v>362</v>
      </c>
      <c r="B92" s="13" t="s">
        <v>364</v>
      </c>
      <c r="C92" s="13" t="s">
        <v>9</v>
      </c>
      <c r="D92" s="13" t="s">
        <v>385</v>
      </c>
      <c r="E92" s="13" t="s">
        <v>64</v>
      </c>
      <c r="F92" s="13" t="str">
        <f>"590310600011751214"</f>
        <v>590310600011751214</v>
      </c>
      <c r="G92" s="13" t="s">
        <v>60</v>
      </c>
      <c r="H92"/>
      <c r="I92"/>
      <c r="J92"/>
      <c r="K92"/>
      <c r="L92"/>
    </row>
    <row r="93" spans="1:12" x14ac:dyDescent="0.25">
      <c r="A93" s="13" t="s">
        <v>362</v>
      </c>
      <c r="B93" s="13" t="s">
        <v>364</v>
      </c>
      <c r="C93" s="13" t="s">
        <v>9</v>
      </c>
      <c r="D93" s="13" t="s">
        <v>384</v>
      </c>
      <c r="E93" s="13" t="s">
        <v>383</v>
      </c>
      <c r="F93" s="13" t="str">
        <f>"590310600001086371"</f>
        <v>590310600001086371</v>
      </c>
      <c r="G93" s="13" t="s">
        <v>60</v>
      </c>
      <c r="H93"/>
      <c r="I93"/>
      <c r="J93"/>
      <c r="K93"/>
      <c r="L93"/>
    </row>
    <row r="94" spans="1:12" x14ac:dyDescent="0.25">
      <c r="A94" s="13" t="s">
        <v>362</v>
      </c>
      <c r="B94" s="13" t="s">
        <v>361</v>
      </c>
      <c r="C94" s="13" t="s">
        <v>9</v>
      </c>
      <c r="D94" s="13" t="s">
        <v>382</v>
      </c>
      <c r="E94" s="13" t="s">
        <v>381</v>
      </c>
      <c r="F94" s="13" t="str">
        <f>"590310600010915990"</f>
        <v>590310600010915990</v>
      </c>
      <c r="G94" s="13" t="s">
        <v>43</v>
      </c>
      <c r="H94"/>
      <c r="I94"/>
      <c r="J94"/>
      <c r="K94"/>
      <c r="L94"/>
    </row>
    <row r="95" spans="1:12" x14ac:dyDescent="0.25">
      <c r="A95" s="13" t="s">
        <v>362</v>
      </c>
      <c r="B95" s="13" t="s">
        <v>364</v>
      </c>
      <c r="C95" s="13" t="s">
        <v>9</v>
      </c>
      <c r="D95" s="13" t="s">
        <v>137</v>
      </c>
      <c r="E95" s="13" t="s">
        <v>380</v>
      </c>
      <c r="F95" s="13" t="str">
        <f>"590310600011751191"</f>
        <v>590310600011751191</v>
      </c>
      <c r="G95" s="13" t="s">
        <v>74</v>
      </c>
      <c r="H95"/>
      <c r="I95"/>
      <c r="J95"/>
      <c r="K95"/>
      <c r="L95"/>
    </row>
    <row r="96" spans="1:12" x14ac:dyDescent="0.25">
      <c r="A96" s="13" t="s">
        <v>362</v>
      </c>
      <c r="B96" s="13" t="s">
        <v>364</v>
      </c>
      <c r="C96" s="13" t="s">
        <v>57</v>
      </c>
      <c r="D96" s="13" t="s">
        <v>9</v>
      </c>
      <c r="E96" s="13" t="s">
        <v>9</v>
      </c>
      <c r="F96" s="13" t="str">
        <f>"590310600000716729"</f>
        <v>590310600000716729</v>
      </c>
      <c r="G96" s="13" t="s">
        <v>60</v>
      </c>
      <c r="H96"/>
      <c r="I96"/>
      <c r="J96"/>
      <c r="K96"/>
      <c r="L96"/>
    </row>
    <row r="97" spans="1:12" x14ac:dyDescent="0.25">
      <c r="A97" s="13" t="s">
        <v>362</v>
      </c>
      <c r="B97" s="13" t="s">
        <v>361</v>
      </c>
      <c r="C97" s="13" t="s">
        <v>9</v>
      </c>
      <c r="D97" s="13" t="s">
        <v>343</v>
      </c>
      <c r="E97" s="13" t="s">
        <v>379</v>
      </c>
      <c r="F97" s="13" t="str">
        <f>"590310600028565262"</f>
        <v>590310600028565262</v>
      </c>
      <c r="G97" s="13" t="s">
        <v>48</v>
      </c>
      <c r="H97"/>
      <c r="I97"/>
      <c r="J97"/>
      <c r="K97"/>
      <c r="L97"/>
    </row>
    <row r="98" spans="1:12" x14ac:dyDescent="0.25">
      <c r="A98" s="13" t="s">
        <v>362</v>
      </c>
      <c r="B98" s="13" t="s">
        <v>361</v>
      </c>
      <c r="C98" s="13" t="s">
        <v>9</v>
      </c>
      <c r="D98" s="13" t="s">
        <v>378</v>
      </c>
      <c r="E98" s="13" t="s">
        <v>377</v>
      </c>
      <c r="F98" s="13" t="str">
        <f>"590310600000749659"</f>
        <v>590310600000749659</v>
      </c>
      <c r="G98" s="13" t="s">
        <v>40</v>
      </c>
      <c r="H98"/>
      <c r="I98"/>
      <c r="J98"/>
      <c r="K98"/>
      <c r="L98"/>
    </row>
    <row r="99" spans="1:12" x14ac:dyDescent="0.25">
      <c r="A99" s="13" t="s">
        <v>362</v>
      </c>
      <c r="B99" s="13" t="s">
        <v>364</v>
      </c>
      <c r="C99" s="13" t="s">
        <v>376</v>
      </c>
      <c r="D99" s="13" t="s">
        <v>9</v>
      </c>
      <c r="E99" s="13" t="s">
        <v>9</v>
      </c>
      <c r="F99" s="13" t="str">
        <f>"590310600002048002"</f>
        <v>590310600002048002</v>
      </c>
      <c r="G99" s="13" t="s">
        <v>52</v>
      </c>
      <c r="H99"/>
      <c r="I99"/>
      <c r="J99"/>
      <c r="K99"/>
      <c r="L99"/>
    </row>
    <row r="100" spans="1:12" x14ac:dyDescent="0.25">
      <c r="A100" s="13" t="s">
        <v>362</v>
      </c>
      <c r="B100" s="13" t="s">
        <v>375</v>
      </c>
      <c r="C100" s="13" t="s">
        <v>374</v>
      </c>
      <c r="D100" s="13" t="s">
        <v>9</v>
      </c>
      <c r="E100" s="13" t="s">
        <v>9</v>
      </c>
      <c r="F100" s="13" t="str">
        <f>"590310600007620234"</f>
        <v>590310600007620234</v>
      </c>
      <c r="G100" s="13" t="s">
        <v>56</v>
      </c>
      <c r="H100"/>
      <c r="I100"/>
      <c r="J100"/>
      <c r="K100"/>
      <c r="L100"/>
    </row>
    <row r="101" spans="1:12" x14ac:dyDescent="0.25">
      <c r="A101" s="13" t="s">
        <v>362</v>
      </c>
      <c r="B101" s="13" t="s">
        <v>361</v>
      </c>
      <c r="C101" s="13" t="s">
        <v>9</v>
      </c>
      <c r="D101" s="13" t="s">
        <v>373</v>
      </c>
      <c r="E101" s="13" t="s">
        <v>372</v>
      </c>
      <c r="F101" s="13" t="str">
        <f>"590310600000749673"</f>
        <v>590310600000749673</v>
      </c>
      <c r="G101" s="13" t="s">
        <v>40</v>
      </c>
      <c r="H101"/>
      <c r="I101"/>
      <c r="J101"/>
      <c r="K101"/>
      <c r="L101"/>
    </row>
    <row r="102" spans="1:12" x14ac:dyDescent="0.25">
      <c r="A102" s="13" t="s">
        <v>362</v>
      </c>
      <c r="B102" s="13" t="s">
        <v>361</v>
      </c>
      <c r="C102" s="13" t="s">
        <v>9</v>
      </c>
      <c r="D102" s="13" t="s">
        <v>371</v>
      </c>
      <c r="E102" s="13" t="s">
        <v>370</v>
      </c>
      <c r="F102" s="13" t="str">
        <f>"590310600000749741"</f>
        <v>590310600000749741</v>
      </c>
      <c r="G102" s="13" t="s">
        <v>23</v>
      </c>
      <c r="H102"/>
      <c r="I102"/>
      <c r="J102"/>
      <c r="K102"/>
      <c r="L102"/>
    </row>
    <row r="103" spans="1:12" x14ac:dyDescent="0.25">
      <c r="A103" s="13" t="s">
        <v>362</v>
      </c>
      <c r="B103" s="13" t="s">
        <v>361</v>
      </c>
      <c r="C103" s="13" t="s">
        <v>7</v>
      </c>
      <c r="D103" s="13" t="s">
        <v>9</v>
      </c>
      <c r="E103" s="13" t="s">
        <v>9</v>
      </c>
      <c r="F103" s="13" t="str">
        <f>"590310600028928821"</f>
        <v>590310600028928821</v>
      </c>
      <c r="G103" s="13" t="s">
        <v>45</v>
      </c>
      <c r="H103"/>
      <c r="I103"/>
      <c r="J103"/>
      <c r="K103"/>
      <c r="L103"/>
    </row>
    <row r="104" spans="1:12" x14ac:dyDescent="0.25">
      <c r="A104" s="13" t="s">
        <v>362</v>
      </c>
      <c r="B104" s="13" t="s">
        <v>364</v>
      </c>
      <c r="C104" s="13" t="s">
        <v>9</v>
      </c>
      <c r="D104" s="13" t="s">
        <v>369</v>
      </c>
      <c r="E104" s="13" t="s">
        <v>368</v>
      </c>
      <c r="F104" s="13" t="str">
        <f>"590310600001068025"</f>
        <v>590310600001068025</v>
      </c>
      <c r="G104" s="13" t="s">
        <v>56</v>
      </c>
      <c r="H104"/>
      <c r="I104"/>
      <c r="J104"/>
      <c r="K104"/>
      <c r="L104"/>
    </row>
    <row r="105" spans="1:12" x14ac:dyDescent="0.25">
      <c r="A105" s="13" t="s">
        <v>362</v>
      </c>
      <c r="B105" s="13" t="s">
        <v>364</v>
      </c>
      <c r="C105" s="13" t="s">
        <v>367</v>
      </c>
      <c r="D105" s="13" t="s">
        <v>9</v>
      </c>
      <c r="E105" s="13" t="s">
        <v>9</v>
      </c>
      <c r="F105" s="13" t="str">
        <f>"590310600011380933"</f>
        <v>590310600011380933</v>
      </c>
      <c r="G105" s="13" t="s">
        <v>59</v>
      </c>
      <c r="H105"/>
      <c r="I105"/>
      <c r="J105"/>
      <c r="K105"/>
      <c r="L105"/>
    </row>
    <row r="106" spans="1:12" x14ac:dyDescent="0.25">
      <c r="A106" s="13" t="s">
        <v>362</v>
      </c>
      <c r="B106" s="13" t="s">
        <v>364</v>
      </c>
      <c r="C106" s="13" t="s">
        <v>7</v>
      </c>
      <c r="D106" s="13" t="s">
        <v>9</v>
      </c>
      <c r="E106" s="13" t="s">
        <v>9</v>
      </c>
      <c r="F106" s="13" t="str">
        <f>"590310600000716644"</f>
        <v>590310600000716644</v>
      </c>
      <c r="G106" s="13" t="s">
        <v>59</v>
      </c>
      <c r="H106"/>
      <c r="I106"/>
      <c r="J106"/>
      <c r="K106"/>
      <c r="L106"/>
    </row>
    <row r="107" spans="1:12" x14ac:dyDescent="0.25">
      <c r="A107" s="13" t="s">
        <v>362</v>
      </c>
      <c r="B107" s="13" t="s">
        <v>364</v>
      </c>
      <c r="C107" s="13" t="s">
        <v>9</v>
      </c>
      <c r="D107" s="13" t="s">
        <v>366</v>
      </c>
      <c r="E107" s="13" t="s">
        <v>365</v>
      </c>
      <c r="F107" s="13" t="str">
        <f>"590310600001086364"</f>
        <v>590310600001086364</v>
      </c>
      <c r="G107" s="13" t="s">
        <v>60</v>
      </c>
      <c r="H107"/>
      <c r="I107"/>
      <c r="J107"/>
      <c r="K107"/>
      <c r="L107"/>
    </row>
    <row r="108" spans="1:12" ht="30" x14ac:dyDescent="0.25">
      <c r="A108" s="13" t="s">
        <v>362</v>
      </c>
      <c r="B108" s="13" t="s">
        <v>364</v>
      </c>
      <c r="C108" s="13" t="s">
        <v>363</v>
      </c>
      <c r="D108" s="13" t="s">
        <v>9</v>
      </c>
      <c r="E108" s="13" t="s">
        <v>9</v>
      </c>
      <c r="F108" s="13" t="str">
        <f>"590310600000002853"</f>
        <v>590310600000002853</v>
      </c>
      <c r="G108" s="13" t="s">
        <v>66</v>
      </c>
      <c r="H108"/>
      <c r="I108"/>
      <c r="J108"/>
      <c r="K108"/>
      <c r="L108"/>
    </row>
    <row r="109" spans="1:12" x14ac:dyDescent="0.25">
      <c r="A109" s="13" t="s">
        <v>362</v>
      </c>
      <c r="B109" s="13" t="s">
        <v>361</v>
      </c>
      <c r="C109" s="13" t="s">
        <v>360</v>
      </c>
      <c r="D109" s="13" t="s">
        <v>9</v>
      </c>
      <c r="E109" s="13" t="s">
        <v>9</v>
      </c>
      <c r="F109" s="13" t="str">
        <f>"590310600001033245"</f>
        <v>590310600001033245</v>
      </c>
      <c r="G109" s="13" t="s">
        <v>37</v>
      </c>
      <c r="H109"/>
      <c r="I109"/>
      <c r="J109"/>
      <c r="K109"/>
      <c r="L109"/>
    </row>
    <row r="110" spans="1:12" ht="30" x14ac:dyDescent="0.25">
      <c r="A110" s="13" t="s">
        <v>353</v>
      </c>
      <c r="B110" s="13" t="s">
        <v>352</v>
      </c>
      <c r="C110" s="13" t="s">
        <v>359</v>
      </c>
      <c r="D110" s="13" t="s">
        <v>9</v>
      </c>
      <c r="E110" s="13" t="s">
        <v>9</v>
      </c>
      <c r="F110" s="13" t="str">
        <f>"590310600026045254"</f>
        <v>590310600026045254</v>
      </c>
      <c r="G110" s="13" t="s">
        <v>25</v>
      </c>
      <c r="H110"/>
      <c r="I110"/>
      <c r="J110"/>
      <c r="K110"/>
      <c r="L110"/>
    </row>
    <row r="111" spans="1:12" x14ac:dyDescent="0.25">
      <c r="A111" s="13" t="s">
        <v>353</v>
      </c>
      <c r="B111" s="13" t="s">
        <v>352</v>
      </c>
      <c r="C111" s="13" t="s">
        <v>9</v>
      </c>
      <c r="D111" s="13" t="s">
        <v>95</v>
      </c>
      <c r="E111" s="13" t="s">
        <v>131</v>
      </c>
      <c r="F111" s="13" t="str">
        <f>"590310600002313568"</f>
        <v>590310600002313568</v>
      </c>
      <c r="G111" s="13" t="s">
        <v>237</v>
      </c>
      <c r="H111"/>
      <c r="I111"/>
      <c r="J111"/>
      <c r="K111"/>
      <c r="L111"/>
    </row>
    <row r="112" spans="1:12" x14ac:dyDescent="0.25">
      <c r="A112" s="13" t="s">
        <v>353</v>
      </c>
      <c r="B112" s="13" t="s">
        <v>352</v>
      </c>
      <c r="C112" s="13" t="s">
        <v>9</v>
      </c>
      <c r="D112" s="13" t="s">
        <v>117</v>
      </c>
      <c r="E112" s="13" t="s">
        <v>358</v>
      </c>
      <c r="F112" s="13" t="str">
        <f>"590310600000749727"</f>
        <v>590310600000749727</v>
      </c>
      <c r="G112" s="13" t="s">
        <v>20</v>
      </c>
      <c r="H112"/>
      <c r="I112"/>
      <c r="J112"/>
      <c r="K112"/>
      <c r="L112"/>
    </row>
    <row r="113" spans="1:12" x14ac:dyDescent="0.25">
      <c r="A113" s="13" t="s">
        <v>353</v>
      </c>
      <c r="B113" s="13" t="s">
        <v>352</v>
      </c>
      <c r="C113" s="13" t="s">
        <v>9</v>
      </c>
      <c r="D113" s="13" t="s">
        <v>357</v>
      </c>
      <c r="E113" s="13" t="s">
        <v>356</v>
      </c>
      <c r="F113" s="13" t="str">
        <f>"590310600000749734"</f>
        <v>590310600000749734</v>
      </c>
      <c r="G113" s="13" t="s">
        <v>15</v>
      </c>
      <c r="H113"/>
      <c r="I113"/>
      <c r="J113"/>
      <c r="K113"/>
      <c r="L113"/>
    </row>
    <row r="114" spans="1:12" x14ac:dyDescent="0.25">
      <c r="A114" s="13" t="s">
        <v>353</v>
      </c>
      <c r="B114" s="13" t="s">
        <v>352</v>
      </c>
      <c r="C114" s="13" t="s">
        <v>355</v>
      </c>
      <c r="D114" s="13" t="s">
        <v>9</v>
      </c>
      <c r="E114" s="13" t="s">
        <v>9</v>
      </c>
      <c r="F114" s="13" t="str">
        <f>"590310600001033481"</f>
        <v>590310600001033481</v>
      </c>
      <c r="G114" s="13" t="s">
        <v>23</v>
      </c>
      <c r="H114"/>
      <c r="I114"/>
      <c r="J114"/>
      <c r="K114"/>
      <c r="L114"/>
    </row>
    <row r="115" spans="1:12" x14ac:dyDescent="0.25">
      <c r="A115" s="13" t="s">
        <v>353</v>
      </c>
      <c r="B115" s="13" t="s">
        <v>352</v>
      </c>
      <c r="C115" s="13" t="s">
        <v>7</v>
      </c>
      <c r="D115" s="13" t="s">
        <v>9</v>
      </c>
      <c r="E115" s="13" t="s">
        <v>9</v>
      </c>
      <c r="F115" s="13" t="str">
        <f>"590310600001033528"</f>
        <v>590310600001033528</v>
      </c>
      <c r="G115" s="13" t="s">
        <v>29</v>
      </c>
      <c r="H115"/>
      <c r="I115"/>
      <c r="J115"/>
      <c r="K115"/>
      <c r="L115"/>
    </row>
    <row r="116" spans="1:12" x14ac:dyDescent="0.25">
      <c r="A116" s="13" t="s">
        <v>353</v>
      </c>
      <c r="B116" s="13" t="s">
        <v>352</v>
      </c>
      <c r="C116" s="13" t="s">
        <v>9</v>
      </c>
      <c r="D116" s="13" t="s">
        <v>354</v>
      </c>
      <c r="E116" s="13" t="s">
        <v>289</v>
      </c>
      <c r="F116" s="13" t="str">
        <f>"590310600001089457"</f>
        <v>590310600001089457</v>
      </c>
      <c r="G116" s="13" t="s">
        <v>30</v>
      </c>
      <c r="H116"/>
      <c r="I116"/>
      <c r="J116"/>
      <c r="K116"/>
      <c r="L116"/>
    </row>
    <row r="117" spans="1:12" x14ac:dyDescent="0.25">
      <c r="A117" s="13" t="s">
        <v>353</v>
      </c>
      <c r="B117" s="13" t="s">
        <v>352</v>
      </c>
      <c r="C117" s="13" t="s">
        <v>9</v>
      </c>
      <c r="D117" s="13" t="s">
        <v>351</v>
      </c>
      <c r="E117" s="13" t="s">
        <v>350</v>
      </c>
      <c r="F117" s="13" t="str">
        <f>"590310600000749581"</f>
        <v>590310600000749581</v>
      </c>
      <c r="G117" s="13" t="s">
        <v>27</v>
      </c>
      <c r="H117"/>
      <c r="I117"/>
      <c r="J117"/>
      <c r="K117"/>
      <c r="L117"/>
    </row>
    <row r="118" spans="1:12" x14ac:dyDescent="0.25">
      <c r="A118" s="13" t="s">
        <v>306</v>
      </c>
      <c r="B118" s="13" t="s">
        <v>329</v>
      </c>
      <c r="C118" s="13" t="s">
        <v>331</v>
      </c>
      <c r="D118" s="13" t="s">
        <v>9</v>
      </c>
      <c r="E118" s="13" t="s">
        <v>9</v>
      </c>
      <c r="F118" s="13" t="str">
        <f>"590310600000111463"</f>
        <v>590310600000111463</v>
      </c>
      <c r="G118" s="13" t="s">
        <v>221</v>
      </c>
      <c r="H118"/>
      <c r="I118"/>
      <c r="J118"/>
      <c r="K118"/>
      <c r="L118"/>
    </row>
    <row r="119" spans="1:12" ht="30" x14ac:dyDescent="0.25">
      <c r="A119" s="13" t="s">
        <v>306</v>
      </c>
      <c r="B119" s="13" t="s">
        <v>329</v>
      </c>
      <c r="C119" s="13" t="s">
        <v>330</v>
      </c>
      <c r="D119" s="13" t="s">
        <v>9</v>
      </c>
      <c r="E119" s="13" t="s">
        <v>9</v>
      </c>
      <c r="F119" s="13" t="str">
        <f>"590310600031398390"</f>
        <v>590310600031398390</v>
      </c>
      <c r="G119" s="13" t="s">
        <v>225</v>
      </c>
      <c r="H119"/>
      <c r="I119"/>
      <c r="J119"/>
      <c r="K119"/>
      <c r="L119"/>
    </row>
    <row r="120" spans="1:12" ht="30" x14ac:dyDescent="0.25">
      <c r="A120" s="13" t="s">
        <v>306</v>
      </c>
      <c r="B120" s="13" t="s">
        <v>329</v>
      </c>
      <c r="C120" s="13" t="s">
        <v>328</v>
      </c>
      <c r="D120" s="13" t="s">
        <v>9</v>
      </c>
      <c r="E120" s="13" t="s">
        <v>9</v>
      </c>
      <c r="F120" s="13" t="str">
        <f>"590310600012124437"</f>
        <v>590310600012124437</v>
      </c>
      <c r="G120" s="13" t="s">
        <v>223</v>
      </c>
      <c r="H120"/>
      <c r="I120"/>
      <c r="J120"/>
      <c r="K120"/>
      <c r="L120"/>
    </row>
    <row r="121" spans="1:12" x14ac:dyDescent="0.25">
      <c r="A121" s="13" t="s">
        <v>306</v>
      </c>
      <c r="B121" s="13" t="s">
        <v>305</v>
      </c>
      <c r="C121" s="13" t="s">
        <v>9</v>
      </c>
      <c r="D121" s="13" t="s">
        <v>327</v>
      </c>
      <c r="E121" s="13" t="s">
        <v>326</v>
      </c>
      <c r="F121" s="13" t="str">
        <f>"590310600001121454"</f>
        <v>590310600001121454</v>
      </c>
      <c r="G121" s="13" t="s">
        <v>325</v>
      </c>
      <c r="H121"/>
      <c r="I121"/>
      <c r="J121"/>
      <c r="K121"/>
      <c r="L121"/>
    </row>
    <row r="122" spans="1:12" x14ac:dyDescent="0.25">
      <c r="A122" s="13" t="s">
        <v>306</v>
      </c>
      <c r="B122" s="13" t="s">
        <v>305</v>
      </c>
      <c r="C122" s="13" t="s">
        <v>324</v>
      </c>
      <c r="D122" s="13" t="s">
        <v>9</v>
      </c>
      <c r="E122" s="13" t="s">
        <v>9</v>
      </c>
      <c r="F122" s="13" t="str">
        <f>"590310600000803566"</f>
        <v>590310600000803566</v>
      </c>
      <c r="G122" s="13" t="s">
        <v>74</v>
      </c>
      <c r="H122"/>
      <c r="I122"/>
      <c r="J122"/>
      <c r="K122"/>
      <c r="L122"/>
    </row>
    <row r="123" spans="1:12" x14ac:dyDescent="0.25">
      <c r="A123" s="13" t="s">
        <v>306</v>
      </c>
      <c r="B123" s="13" t="s">
        <v>305</v>
      </c>
      <c r="C123" s="13" t="s">
        <v>9</v>
      </c>
      <c r="D123" s="13" t="s">
        <v>323</v>
      </c>
      <c r="E123" s="13" t="s">
        <v>322</v>
      </c>
      <c r="F123" s="13" t="str">
        <f>"590310600000749574"</f>
        <v>590310600000749574</v>
      </c>
      <c r="G123" s="13" t="s">
        <v>321</v>
      </c>
      <c r="H123"/>
      <c r="I123"/>
      <c r="J123"/>
      <c r="K123"/>
      <c r="L123"/>
    </row>
    <row r="124" spans="1:12" x14ac:dyDescent="0.25">
      <c r="A124" s="13" t="s">
        <v>306</v>
      </c>
      <c r="B124" s="13" t="s">
        <v>305</v>
      </c>
      <c r="C124" s="13" t="s">
        <v>9</v>
      </c>
      <c r="D124" s="13" t="s">
        <v>320</v>
      </c>
      <c r="E124" s="13" t="s">
        <v>319</v>
      </c>
      <c r="F124" s="13" t="str">
        <f>"590310600001124905"</f>
        <v>590310600001124905</v>
      </c>
      <c r="G124" s="13" t="s">
        <v>318</v>
      </c>
      <c r="H124"/>
      <c r="I124"/>
      <c r="J124"/>
      <c r="K124"/>
      <c r="L124"/>
    </row>
    <row r="125" spans="1:12" x14ac:dyDescent="0.25">
      <c r="A125" s="13" t="s">
        <v>306</v>
      </c>
      <c r="B125" s="13" t="s">
        <v>305</v>
      </c>
      <c r="C125" s="13" t="s">
        <v>9</v>
      </c>
      <c r="D125" s="13" t="s">
        <v>317</v>
      </c>
      <c r="E125" s="13" t="s">
        <v>316</v>
      </c>
      <c r="F125" s="13" t="str">
        <f>"590310600001086357"</f>
        <v>590310600001086357</v>
      </c>
      <c r="G125" s="13" t="s">
        <v>270</v>
      </c>
      <c r="H125"/>
      <c r="I125"/>
      <c r="J125"/>
      <c r="K125"/>
      <c r="L125"/>
    </row>
    <row r="126" spans="1:12" x14ac:dyDescent="0.25">
      <c r="A126" s="13" t="s">
        <v>306</v>
      </c>
      <c r="B126" s="13" t="s">
        <v>305</v>
      </c>
      <c r="C126" s="13" t="s">
        <v>9</v>
      </c>
      <c r="D126" s="13" t="s">
        <v>315</v>
      </c>
      <c r="E126" s="13" t="s">
        <v>314</v>
      </c>
      <c r="F126" s="13" t="str">
        <f>"590310600000744173"</f>
        <v>590310600000744173</v>
      </c>
      <c r="G126" s="13" t="s">
        <v>313</v>
      </c>
      <c r="H126"/>
      <c r="I126"/>
      <c r="J126"/>
      <c r="K126"/>
      <c r="L126"/>
    </row>
    <row r="127" spans="1:12" ht="30" x14ac:dyDescent="0.25">
      <c r="A127" s="13" t="s">
        <v>306</v>
      </c>
      <c r="B127" s="13" t="s">
        <v>305</v>
      </c>
      <c r="C127" s="13" t="s">
        <v>9</v>
      </c>
      <c r="D127" s="13" t="s">
        <v>312</v>
      </c>
      <c r="E127" s="13" t="s">
        <v>311</v>
      </c>
      <c r="F127" s="13" t="str">
        <f>"590310600001124929"</f>
        <v>590310600001124929</v>
      </c>
      <c r="G127" s="13" t="s">
        <v>310</v>
      </c>
      <c r="H127"/>
      <c r="I127"/>
      <c r="J127"/>
      <c r="K127"/>
      <c r="L127"/>
    </row>
    <row r="128" spans="1:12" ht="30" x14ac:dyDescent="0.25">
      <c r="A128" s="13" t="s">
        <v>306</v>
      </c>
      <c r="B128" s="13" t="s">
        <v>305</v>
      </c>
      <c r="C128" s="13" t="s">
        <v>9</v>
      </c>
      <c r="D128" s="13" t="s">
        <v>309</v>
      </c>
      <c r="E128" s="13" t="s">
        <v>308</v>
      </c>
      <c r="F128" s="13" t="str">
        <f>"590310600001121461"</f>
        <v>590310600001121461</v>
      </c>
      <c r="G128" s="13" t="s">
        <v>307</v>
      </c>
      <c r="H128"/>
      <c r="I128"/>
      <c r="J128"/>
      <c r="K128"/>
      <c r="L128"/>
    </row>
    <row r="129" spans="1:12" ht="30" x14ac:dyDescent="0.25">
      <c r="A129" s="13" t="s">
        <v>306</v>
      </c>
      <c r="B129" s="13" t="s">
        <v>305</v>
      </c>
      <c r="C129" s="13" t="s">
        <v>9</v>
      </c>
      <c r="D129" s="13" t="s">
        <v>304</v>
      </c>
      <c r="E129" s="13" t="s">
        <v>303</v>
      </c>
      <c r="F129" s="13" t="str">
        <f>"590310600001121447"</f>
        <v>590310600001121447</v>
      </c>
      <c r="G129" s="13" t="s">
        <v>302</v>
      </c>
      <c r="H129"/>
      <c r="I129"/>
      <c r="J129"/>
      <c r="K129"/>
      <c r="L129"/>
    </row>
    <row r="130" spans="1:12" ht="30" x14ac:dyDescent="0.25">
      <c r="A130" s="13" t="s">
        <v>306</v>
      </c>
      <c r="B130" s="13" t="s">
        <v>305</v>
      </c>
      <c r="C130" s="13" t="s">
        <v>9</v>
      </c>
      <c r="D130" s="13" t="s">
        <v>349</v>
      </c>
      <c r="E130" s="13" t="s">
        <v>348</v>
      </c>
      <c r="F130" s="13" t="str">
        <f>"590310600001121430"</f>
        <v>590310600001121430</v>
      </c>
      <c r="G130" s="13" t="s">
        <v>302</v>
      </c>
      <c r="H130"/>
      <c r="I130"/>
      <c r="J130"/>
      <c r="K130"/>
      <c r="L130"/>
    </row>
    <row r="131" spans="1:12" x14ac:dyDescent="0.25">
      <c r="A131" s="13" t="s">
        <v>306</v>
      </c>
      <c r="B131" s="13" t="s">
        <v>347</v>
      </c>
      <c r="C131" s="13" t="s">
        <v>9</v>
      </c>
      <c r="D131" s="13" t="s">
        <v>7</v>
      </c>
      <c r="E131" s="13" t="s">
        <v>7</v>
      </c>
      <c r="F131" s="13" t="str">
        <f>"590310600001067660"</f>
        <v>590310600001067660</v>
      </c>
      <c r="G131" s="13" t="s">
        <v>74</v>
      </c>
      <c r="H131"/>
      <c r="I131"/>
      <c r="J131"/>
      <c r="K131"/>
      <c r="L131"/>
    </row>
    <row r="132" spans="1:12" x14ac:dyDescent="0.25">
      <c r="A132" s="13" t="s">
        <v>299</v>
      </c>
      <c r="B132" s="13" t="s">
        <v>298</v>
      </c>
      <c r="C132" s="13" t="s">
        <v>301</v>
      </c>
      <c r="D132" s="13" t="s">
        <v>9</v>
      </c>
      <c r="E132" s="13" t="s">
        <v>9</v>
      </c>
      <c r="F132" s="13" t="str">
        <f>"590310600028316963"</f>
        <v>590310600028316963</v>
      </c>
      <c r="G132" s="13" t="s">
        <v>300</v>
      </c>
      <c r="H132"/>
      <c r="I132"/>
      <c r="J132"/>
      <c r="K132"/>
      <c r="L132"/>
    </row>
    <row r="133" spans="1:12" x14ac:dyDescent="0.25">
      <c r="A133" s="13" t="s">
        <v>299</v>
      </c>
      <c r="B133" s="13" t="s">
        <v>298</v>
      </c>
      <c r="C133" s="13" t="s">
        <v>297</v>
      </c>
      <c r="D133" s="13" t="s">
        <v>9</v>
      </c>
      <c r="E133" s="13" t="s">
        <v>9</v>
      </c>
      <c r="F133" s="13" t="str">
        <f>"590310600000752413"</f>
        <v>590310600000752413</v>
      </c>
      <c r="G133" s="13" t="s">
        <v>296</v>
      </c>
      <c r="H133"/>
      <c r="I133"/>
      <c r="J133"/>
      <c r="K133"/>
      <c r="L133"/>
    </row>
    <row r="134" spans="1:12" x14ac:dyDescent="0.25">
      <c r="A134" s="13" t="s">
        <v>295</v>
      </c>
      <c r="B134" s="13" t="s">
        <v>294</v>
      </c>
      <c r="C134" s="13" t="s">
        <v>9</v>
      </c>
      <c r="D134" s="13" t="s">
        <v>293</v>
      </c>
      <c r="E134" s="13" t="s">
        <v>292</v>
      </c>
      <c r="F134" s="13" t="str">
        <f>"590310600001068049"</f>
        <v>590310600001068049</v>
      </c>
      <c r="G134" s="13" t="s">
        <v>291</v>
      </c>
      <c r="H134"/>
      <c r="I134"/>
      <c r="J134"/>
      <c r="K134"/>
      <c r="L134"/>
    </row>
    <row r="135" spans="1:12" x14ac:dyDescent="0.25">
      <c r="A135" s="13" t="s">
        <v>287</v>
      </c>
      <c r="B135" s="13" t="s">
        <v>286</v>
      </c>
      <c r="C135" s="13" t="s">
        <v>9</v>
      </c>
      <c r="D135" s="13" t="s">
        <v>290</v>
      </c>
      <c r="E135" s="13" t="s">
        <v>289</v>
      </c>
      <c r="F135" s="13" t="str">
        <f>"590310600000749628"</f>
        <v>590310600000749628</v>
      </c>
      <c r="G135" s="13" t="s">
        <v>288</v>
      </c>
      <c r="H135"/>
      <c r="I135"/>
      <c r="J135"/>
      <c r="K135"/>
      <c r="L135"/>
    </row>
    <row r="136" spans="1:12" x14ac:dyDescent="0.25">
      <c r="A136" s="13" t="s">
        <v>287</v>
      </c>
      <c r="B136" s="13" t="s">
        <v>286</v>
      </c>
      <c r="C136" s="13" t="s">
        <v>285</v>
      </c>
      <c r="D136" s="13" t="s">
        <v>9</v>
      </c>
      <c r="E136" s="13" t="s">
        <v>9</v>
      </c>
      <c r="F136" s="13" t="str">
        <f>"590310600000749789"</f>
        <v>590310600000749789</v>
      </c>
      <c r="G136" s="13" t="s">
        <v>284</v>
      </c>
      <c r="H136"/>
      <c r="I136"/>
      <c r="J136"/>
      <c r="K136"/>
      <c r="L136"/>
    </row>
    <row r="137" spans="1:12" ht="30" x14ac:dyDescent="0.25">
      <c r="A137" s="13" t="s">
        <v>277</v>
      </c>
      <c r="B137" s="13" t="s">
        <v>276</v>
      </c>
      <c r="C137" s="13" t="s">
        <v>9</v>
      </c>
      <c r="D137" s="13" t="s">
        <v>283</v>
      </c>
      <c r="E137" s="13" t="s">
        <v>282</v>
      </c>
      <c r="F137" s="13" t="str">
        <f>"590310600001124981"</f>
        <v>590310600001124981</v>
      </c>
      <c r="G137" s="13" t="s">
        <v>273</v>
      </c>
      <c r="H137"/>
      <c r="I137"/>
      <c r="J137"/>
      <c r="K137"/>
      <c r="L137"/>
    </row>
    <row r="138" spans="1:12" ht="30" x14ac:dyDescent="0.25">
      <c r="A138" s="13" t="s">
        <v>277</v>
      </c>
      <c r="B138" s="13" t="s">
        <v>276</v>
      </c>
      <c r="C138" s="13" t="s">
        <v>281</v>
      </c>
      <c r="D138" s="13" t="s">
        <v>9</v>
      </c>
      <c r="E138" s="13" t="s">
        <v>9</v>
      </c>
      <c r="F138" s="13" t="str">
        <f>"590310600031438027"</f>
        <v>590310600031438027</v>
      </c>
      <c r="G138" s="13" t="s">
        <v>280</v>
      </c>
      <c r="H138"/>
      <c r="I138"/>
      <c r="J138"/>
      <c r="K138"/>
      <c r="L138"/>
    </row>
    <row r="139" spans="1:12" ht="30" x14ac:dyDescent="0.25">
      <c r="A139" s="13" t="s">
        <v>277</v>
      </c>
      <c r="B139" s="13" t="s">
        <v>276</v>
      </c>
      <c r="C139" s="13" t="s">
        <v>9</v>
      </c>
      <c r="D139" s="13" t="s">
        <v>159</v>
      </c>
      <c r="E139" s="13" t="s">
        <v>279</v>
      </c>
      <c r="F139" s="13" t="str">
        <f>"590310600029903414"</f>
        <v>590310600029903414</v>
      </c>
      <c r="G139" s="13" t="s">
        <v>278</v>
      </c>
      <c r="H139"/>
      <c r="I139"/>
      <c r="J139"/>
      <c r="K139"/>
      <c r="L139"/>
    </row>
    <row r="140" spans="1:12" ht="30" x14ac:dyDescent="0.25">
      <c r="A140" s="13" t="s">
        <v>277</v>
      </c>
      <c r="B140" s="13" t="s">
        <v>276</v>
      </c>
      <c r="C140" s="13" t="s">
        <v>9</v>
      </c>
      <c r="D140" s="13" t="s">
        <v>275</v>
      </c>
      <c r="E140" s="13" t="s">
        <v>274</v>
      </c>
      <c r="F140" s="13" t="str">
        <f>"590310600001086340"</f>
        <v>590310600001086340</v>
      </c>
      <c r="G140" s="13" t="s">
        <v>273</v>
      </c>
      <c r="H140"/>
      <c r="I140"/>
      <c r="J140"/>
      <c r="K140"/>
      <c r="L140"/>
    </row>
    <row r="141" spans="1:12" x14ac:dyDescent="0.25">
      <c r="A141" s="13" t="s">
        <v>272</v>
      </c>
      <c r="B141" s="13" t="s">
        <v>271</v>
      </c>
      <c r="C141" s="13" t="s">
        <v>9</v>
      </c>
      <c r="D141" s="13" t="s">
        <v>136</v>
      </c>
      <c r="E141" s="13" t="s">
        <v>254</v>
      </c>
      <c r="F141" s="13" t="str">
        <f>"590310600007541621"</f>
        <v>590310600007541621</v>
      </c>
      <c r="G141" s="13" t="s">
        <v>270</v>
      </c>
      <c r="H141"/>
      <c r="I141"/>
      <c r="J141"/>
      <c r="K141"/>
      <c r="L141"/>
    </row>
    <row r="142" spans="1:12" x14ac:dyDescent="0.25">
      <c r="A142" s="13" t="s">
        <v>346</v>
      </c>
      <c r="B142" s="13" t="s">
        <v>345</v>
      </c>
      <c r="C142" s="13" t="s">
        <v>9</v>
      </c>
      <c r="D142" s="13" t="s">
        <v>344</v>
      </c>
      <c r="E142" s="13" t="s">
        <v>343</v>
      </c>
      <c r="F142" s="13" t="str">
        <f>"590310600001067660"</f>
        <v>590310600001067660</v>
      </c>
      <c r="G142" s="13" t="s">
        <v>74</v>
      </c>
      <c r="H142"/>
      <c r="I142"/>
      <c r="J142"/>
      <c r="K142"/>
      <c r="L142"/>
    </row>
    <row r="143" spans="1:12" x14ac:dyDescent="0.25">
      <c r="A143" s="13" t="s">
        <v>245</v>
      </c>
      <c r="B143" s="13" t="s">
        <v>244</v>
      </c>
      <c r="C143" s="13" t="s">
        <v>9</v>
      </c>
      <c r="D143" s="13" t="s">
        <v>269</v>
      </c>
      <c r="E143" s="13" t="s">
        <v>268</v>
      </c>
      <c r="F143" s="13" t="str">
        <f>"590310600001067974"</f>
        <v>590310600001067974</v>
      </c>
      <c r="G143" s="13" t="s">
        <v>241</v>
      </c>
      <c r="H143"/>
      <c r="I143"/>
      <c r="J143"/>
      <c r="K143"/>
      <c r="L143"/>
    </row>
    <row r="144" spans="1:12" x14ac:dyDescent="0.25">
      <c r="A144" s="13" t="s">
        <v>245</v>
      </c>
      <c r="B144" s="13" t="s">
        <v>244</v>
      </c>
      <c r="C144" s="13" t="s">
        <v>267</v>
      </c>
      <c r="D144" s="13" t="s">
        <v>9</v>
      </c>
      <c r="E144" s="13" t="s">
        <v>9</v>
      </c>
      <c r="F144" s="13" t="str">
        <f>"590310600000803559"</f>
        <v>590310600000803559</v>
      </c>
      <c r="G144" s="13" t="s">
        <v>251</v>
      </c>
      <c r="H144"/>
      <c r="I144"/>
      <c r="J144"/>
      <c r="K144"/>
      <c r="L144"/>
    </row>
    <row r="145" spans="1:12" x14ac:dyDescent="0.25">
      <c r="A145" s="13" t="s">
        <v>245</v>
      </c>
      <c r="B145" s="13" t="s">
        <v>244</v>
      </c>
      <c r="C145" s="13" t="s">
        <v>9</v>
      </c>
      <c r="D145" s="13" t="s">
        <v>266</v>
      </c>
      <c r="E145" s="13" t="s">
        <v>265</v>
      </c>
      <c r="F145" s="13" t="str">
        <f>"590310600001089402"</f>
        <v>590310600001089402</v>
      </c>
      <c r="G145" s="13" t="s">
        <v>258</v>
      </c>
      <c r="H145"/>
      <c r="I145"/>
      <c r="J145"/>
      <c r="K145"/>
      <c r="L145"/>
    </row>
    <row r="146" spans="1:12" x14ac:dyDescent="0.25">
      <c r="A146" s="13" t="s">
        <v>245</v>
      </c>
      <c r="B146" s="13" t="s">
        <v>244</v>
      </c>
      <c r="C146" s="13" t="s">
        <v>9</v>
      </c>
      <c r="D146" s="13" t="s">
        <v>264</v>
      </c>
      <c r="E146" s="13" t="s">
        <v>41</v>
      </c>
      <c r="F146" s="13" t="str">
        <f>"590310600001068032"</f>
        <v>590310600001068032</v>
      </c>
      <c r="G146" s="13" t="s">
        <v>258</v>
      </c>
      <c r="H146"/>
      <c r="I146"/>
      <c r="J146"/>
      <c r="K146"/>
      <c r="L146"/>
    </row>
    <row r="147" spans="1:12" x14ac:dyDescent="0.25">
      <c r="A147" s="13" t="s">
        <v>245</v>
      </c>
      <c r="B147" s="13" t="s">
        <v>244</v>
      </c>
      <c r="C147" s="13" t="s">
        <v>9</v>
      </c>
      <c r="D147" s="13" t="s">
        <v>263</v>
      </c>
      <c r="E147" s="13" t="s">
        <v>262</v>
      </c>
      <c r="F147" s="13" t="str">
        <f>"590310600001067660"</f>
        <v>590310600001067660</v>
      </c>
      <c r="G147" s="13" t="s">
        <v>74</v>
      </c>
      <c r="H147"/>
      <c r="I147"/>
      <c r="J147"/>
      <c r="K147"/>
      <c r="L147"/>
    </row>
    <row r="148" spans="1:12" x14ac:dyDescent="0.25">
      <c r="A148" s="13" t="s">
        <v>245</v>
      </c>
      <c r="B148" s="13" t="s">
        <v>244</v>
      </c>
      <c r="C148" s="13" t="s">
        <v>261</v>
      </c>
      <c r="D148" s="13" t="s">
        <v>9</v>
      </c>
      <c r="E148" s="13" t="s">
        <v>9</v>
      </c>
      <c r="F148" s="13" t="str">
        <f>"590310600001086319"</f>
        <v>590310600001086319</v>
      </c>
      <c r="G148" s="13" t="s">
        <v>260</v>
      </c>
      <c r="H148"/>
      <c r="I148"/>
      <c r="J148"/>
      <c r="K148"/>
      <c r="L148"/>
    </row>
    <row r="149" spans="1:12" x14ac:dyDescent="0.25">
      <c r="A149" s="13" t="s">
        <v>245</v>
      </c>
      <c r="B149" s="13" t="s">
        <v>244</v>
      </c>
      <c r="C149" s="13" t="s">
        <v>9</v>
      </c>
      <c r="D149" s="13" t="s">
        <v>156</v>
      </c>
      <c r="E149" s="13" t="s">
        <v>259</v>
      </c>
      <c r="F149" s="13" t="str">
        <f>"590310600001089433"</f>
        <v>590310600001089433</v>
      </c>
      <c r="G149" s="13" t="s">
        <v>258</v>
      </c>
      <c r="H149"/>
      <c r="I149"/>
      <c r="J149"/>
      <c r="K149"/>
      <c r="L149"/>
    </row>
    <row r="150" spans="1:12" x14ac:dyDescent="0.25">
      <c r="A150" s="13" t="s">
        <v>245</v>
      </c>
      <c r="B150" s="13" t="s">
        <v>244</v>
      </c>
      <c r="C150" s="13" t="s">
        <v>9</v>
      </c>
      <c r="D150" s="13" t="s">
        <v>257</v>
      </c>
      <c r="E150" s="13" t="s">
        <v>256</v>
      </c>
      <c r="F150" s="13" t="str">
        <f>"590310600001067981"</f>
        <v>590310600001067981</v>
      </c>
      <c r="G150" s="13" t="s">
        <v>241</v>
      </c>
      <c r="H150"/>
      <c r="I150"/>
      <c r="J150"/>
      <c r="K150"/>
      <c r="L150"/>
    </row>
    <row r="151" spans="1:12" x14ac:dyDescent="0.25">
      <c r="A151" s="13" t="s">
        <v>245</v>
      </c>
      <c r="B151" s="13" t="s">
        <v>244</v>
      </c>
      <c r="C151" s="13" t="s">
        <v>9</v>
      </c>
      <c r="D151" s="13" t="s">
        <v>255</v>
      </c>
      <c r="E151" s="13" t="s">
        <v>254</v>
      </c>
      <c r="F151" s="13" t="str">
        <f>"590310600001067967"</f>
        <v>590310600001067967</v>
      </c>
      <c r="G151" s="13" t="s">
        <v>241</v>
      </c>
      <c r="H151"/>
      <c r="I151"/>
      <c r="J151"/>
      <c r="K151"/>
      <c r="L151"/>
    </row>
    <row r="152" spans="1:12" x14ac:dyDescent="0.25">
      <c r="A152" s="13" t="s">
        <v>245</v>
      </c>
      <c r="B152" s="13" t="s">
        <v>244</v>
      </c>
      <c r="C152" s="13" t="s">
        <v>157</v>
      </c>
      <c r="D152" s="13" t="s">
        <v>9</v>
      </c>
      <c r="E152" s="13" t="s">
        <v>9</v>
      </c>
      <c r="F152" s="13" t="str">
        <f>"590310600000749802"</f>
        <v>590310600000749802</v>
      </c>
      <c r="G152" s="13" t="s">
        <v>241</v>
      </c>
      <c r="H152"/>
      <c r="I152"/>
      <c r="J152"/>
      <c r="K152"/>
      <c r="L152"/>
    </row>
    <row r="153" spans="1:12" x14ac:dyDescent="0.25">
      <c r="A153" s="13" t="s">
        <v>245</v>
      </c>
      <c r="B153" s="13" t="s">
        <v>244</v>
      </c>
      <c r="C153" s="13" t="s">
        <v>9</v>
      </c>
      <c r="D153" s="13" t="s">
        <v>253</v>
      </c>
      <c r="E153" s="13" t="s">
        <v>252</v>
      </c>
      <c r="F153" s="13" t="str">
        <f>"590310600001068001"</f>
        <v>590310600001068001</v>
      </c>
      <c r="G153" s="13" t="s">
        <v>251</v>
      </c>
      <c r="H153"/>
      <c r="I153"/>
      <c r="J153"/>
      <c r="K153"/>
      <c r="L153"/>
    </row>
    <row r="154" spans="1:12" x14ac:dyDescent="0.25">
      <c r="A154" s="13" t="s">
        <v>245</v>
      </c>
      <c r="B154" s="13" t="s">
        <v>244</v>
      </c>
      <c r="C154" s="13" t="s">
        <v>9</v>
      </c>
      <c r="D154" s="13" t="s">
        <v>250</v>
      </c>
      <c r="E154" s="13" t="s">
        <v>249</v>
      </c>
      <c r="F154" s="13" t="str">
        <f>"590310600001067950"</f>
        <v>590310600001067950</v>
      </c>
      <c r="G154" s="13" t="s">
        <v>241</v>
      </c>
      <c r="H154"/>
      <c r="I154"/>
      <c r="J154"/>
      <c r="K154"/>
      <c r="L154"/>
    </row>
    <row r="155" spans="1:12" ht="30" x14ac:dyDescent="0.25">
      <c r="A155" s="13" t="s">
        <v>245</v>
      </c>
      <c r="B155" s="13" t="s">
        <v>244</v>
      </c>
      <c r="C155" s="13" t="s">
        <v>61</v>
      </c>
      <c r="D155" s="13" t="s">
        <v>9</v>
      </c>
      <c r="E155" s="13" t="s">
        <v>9</v>
      </c>
      <c r="F155" s="13" t="str">
        <f>"590310600011369914"</f>
        <v>590310600011369914</v>
      </c>
      <c r="G155" s="13" t="s">
        <v>248</v>
      </c>
      <c r="H155"/>
      <c r="I155"/>
      <c r="J155"/>
      <c r="K155"/>
      <c r="L155"/>
    </row>
    <row r="156" spans="1:12" x14ac:dyDescent="0.25">
      <c r="A156" s="13" t="s">
        <v>245</v>
      </c>
      <c r="B156" s="13" t="s">
        <v>244</v>
      </c>
      <c r="C156" s="13" t="s">
        <v>9</v>
      </c>
      <c r="D156" s="13" t="s">
        <v>247</v>
      </c>
      <c r="E156" s="13" t="s">
        <v>246</v>
      </c>
      <c r="F156" s="13" t="str">
        <f>"590310600001067653"</f>
        <v>590310600001067653</v>
      </c>
      <c r="G156" s="13" t="s">
        <v>74</v>
      </c>
      <c r="H156"/>
      <c r="I156"/>
      <c r="J156"/>
      <c r="K156"/>
      <c r="L156"/>
    </row>
    <row r="157" spans="1:12" x14ac:dyDescent="0.25">
      <c r="A157" s="13" t="s">
        <v>245</v>
      </c>
      <c r="B157" s="13" t="s">
        <v>244</v>
      </c>
      <c r="C157" s="13" t="s">
        <v>9</v>
      </c>
      <c r="D157" s="13" t="s">
        <v>243</v>
      </c>
      <c r="E157" s="13" t="s">
        <v>242</v>
      </c>
      <c r="F157" s="13" t="str">
        <f>"590310600001067998"</f>
        <v>590310600001067998</v>
      </c>
      <c r="G157" s="13" t="s">
        <v>241</v>
      </c>
      <c r="H157"/>
      <c r="I157"/>
      <c r="J157"/>
      <c r="K157"/>
      <c r="L157"/>
    </row>
    <row r="158" spans="1:12" x14ac:dyDescent="0.25">
      <c r="A158" s="13" t="s">
        <v>240</v>
      </c>
      <c r="B158" s="13" t="s">
        <v>239</v>
      </c>
      <c r="C158" s="13" t="s">
        <v>71</v>
      </c>
      <c r="D158" s="13" t="s">
        <v>9</v>
      </c>
      <c r="E158" s="13" t="s">
        <v>9</v>
      </c>
      <c r="F158" s="13" t="str">
        <f>"590310600007620234"</f>
        <v>590310600007620234</v>
      </c>
      <c r="G158" s="13" t="s">
        <v>56</v>
      </c>
      <c r="H158"/>
      <c r="I158"/>
      <c r="J158"/>
      <c r="K158"/>
      <c r="L158"/>
    </row>
    <row r="159" spans="1:12" ht="30" x14ac:dyDescent="0.25">
      <c r="A159" s="13" t="s">
        <v>5</v>
      </c>
      <c r="B159" s="13" t="s">
        <v>6</v>
      </c>
      <c r="C159" s="13" t="s">
        <v>226</v>
      </c>
      <c r="D159" s="13" t="s">
        <v>9</v>
      </c>
      <c r="E159" s="13" t="s">
        <v>9</v>
      </c>
      <c r="F159" s="13" t="str">
        <f>"590310600031398390"</f>
        <v>590310600031398390</v>
      </c>
      <c r="G159" s="13" t="s">
        <v>225</v>
      </c>
      <c r="H159"/>
      <c r="I159"/>
      <c r="J159"/>
      <c r="K159"/>
      <c r="L159"/>
    </row>
    <row r="160" spans="1:12" ht="30" x14ac:dyDescent="0.25">
      <c r="A160" s="13" t="s">
        <v>5</v>
      </c>
      <c r="B160" s="13" t="s">
        <v>6</v>
      </c>
      <c r="C160" s="13" t="s">
        <v>224</v>
      </c>
      <c r="D160" s="13" t="s">
        <v>9</v>
      </c>
      <c r="E160" s="13" t="s">
        <v>9</v>
      </c>
      <c r="F160" s="13" t="str">
        <f>"590310600012124437"</f>
        <v>590310600012124437</v>
      </c>
      <c r="G160" s="13" t="s">
        <v>223</v>
      </c>
      <c r="H160"/>
      <c r="I160"/>
      <c r="J160"/>
      <c r="K160"/>
      <c r="L160"/>
    </row>
    <row r="161" spans="1:12" x14ac:dyDescent="0.25">
      <c r="A161" s="13" t="s">
        <v>5</v>
      </c>
      <c r="B161" s="13" t="s">
        <v>6</v>
      </c>
      <c r="C161" s="13" t="s">
        <v>222</v>
      </c>
      <c r="D161" s="13" t="s">
        <v>9</v>
      </c>
      <c r="E161" s="13" t="s">
        <v>9</v>
      </c>
      <c r="F161" s="13" t="str">
        <f>"590310600000111463"</f>
        <v>590310600000111463</v>
      </c>
      <c r="G161" s="13" t="s">
        <v>221</v>
      </c>
      <c r="H161"/>
      <c r="I161"/>
      <c r="J161"/>
      <c r="K161"/>
      <c r="L161"/>
    </row>
    <row r="162" spans="1:12" ht="30" x14ac:dyDescent="0.25">
      <c r="A162" s="13" t="s">
        <v>5</v>
      </c>
      <c r="B162" s="13" t="s">
        <v>6</v>
      </c>
      <c r="C162" s="13" t="s">
        <v>220</v>
      </c>
      <c r="D162" s="13" t="s">
        <v>9</v>
      </c>
      <c r="E162" s="13" t="s">
        <v>9</v>
      </c>
      <c r="F162" s="13" t="str">
        <f>"590310600011595467"</f>
        <v>590310600011595467</v>
      </c>
      <c r="G162" s="13" t="s">
        <v>342</v>
      </c>
      <c r="H162"/>
      <c r="I162"/>
      <c r="J162"/>
      <c r="K162"/>
      <c r="L162"/>
    </row>
    <row r="163" spans="1:12" x14ac:dyDescent="0.25">
      <c r="A163" s="13" t="s">
        <v>5</v>
      </c>
      <c r="B163" s="13" t="s">
        <v>6</v>
      </c>
      <c r="C163" s="13" t="s">
        <v>9</v>
      </c>
      <c r="D163" s="13" t="s">
        <v>219</v>
      </c>
      <c r="E163" s="13" t="s">
        <v>218</v>
      </c>
      <c r="F163" s="13" t="str">
        <f>"590310600000749550"</f>
        <v>590310600000749550</v>
      </c>
      <c r="G163" s="13" t="s">
        <v>217</v>
      </c>
      <c r="H163"/>
      <c r="I163"/>
      <c r="J163"/>
      <c r="K163"/>
      <c r="L163"/>
    </row>
    <row r="164" spans="1:12" x14ac:dyDescent="0.25">
      <c r="A164" s="13" t="s">
        <v>5</v>
      </c>
      <c r="B164" s="13" t="s">
        <v>6</v>
      </c>
      <c r="C164" s="13" t="s">
        <v>216</v>
      </c>
      <c r="D164" s="13" t="s">
        <v>9</v>
      </c>
      <c r="E164" s="13" t="s">
        <v>9</v>
      </c>
      <c r="F164" s="13" t="str">
        <f>"590310600000716651"</f>
        <v>590310600000716651</v>
      </c>
      <c r="G164" s="13" t="s">
        <v>90</v>
      </c>
      <c r="H164"/>
      <c r="I164"/>
      <c r="J164"/>
      <c r="K164"/>
      <c r="L164"/>
    </row>
    <row r="165" spans="1:12" x14ac:dyDescent="0.25">
      <c r="A165" s="13" t="s">
        <v>5</v>
      </c>
      <c r="B165" s="13" t="s">
        <v>6</v>
      </c>
      <c r="C165" s="13" t="s">
        <v>9</v>
      </c>
      <c r="D165" s="13" t="s">
        <v>215</v>
      </c>
      <c r="E165" s="13" t="s">
        <v>214</v>
      </c>
      <c r="F165" s="13" t="str">
        <f>"590310600000744142"</f>
        <v>590310600000744142</v>
      </c>
      <c r="G165" s="13" t="s">
        <v>116</v>
      </c>
      <c r="H165"/>
      <c r="I165"/>
      <c r="J165"/>
      <c r="K165"/>
      <c r="L165"/>
    </row>
    <row r="166" spans="1:12" x14ac:dyDescent="0.25">
      <c r="A166" s="13" t="s">
        <v>5</v>
      </c>
      <c r="B166" s="13" t="s">
        <v>6</v>
      </c>
      <c r="C166" s="13" t="s">
        <v>9</v>
      </c>
      <c r="D166" s="13" t="s">
        <v>213</v>
      </c>
      <c r="E166" s="13" t="s">
        <v>212</v>
      </c>
      <c r="F166" s="13" t="str">
        <f>"590310600000744180"</f>
        <v>590310600000744180</v>
      </c>
      <c r="G166" s="13" t="s">
        <v>211</v>
      </c>
      <c r="H166"/>
      <c r="I166"/>
      <c r="J166"/>
      <c r="K166"/>
      <c r="L166"/>
    </row>
    <row r="167" spans="1:12" ht="30" x14ac:dyDescent="0.25">
      <c r="A167" s="13" t="s">
        <v>5</v>
      </c>
      <c r="B167" s="13" t="s">
        <v>6</v>
      </c>
      <c r="C167" s="13" t="s">
        <v>9</v>
      </c>
      <c r="D167" s="13" t="s">
        <v>210</v>
      </c>
      <c r="E167" s="13" t="s">
        <v>209</v>
      </c>
      <c r="F167" s="13" t="str">
        <f>"590310600000749529"</f>
        <v>590310600000749529</v>
      </c>
      <c r="G167" s="13" t="s">
        <v>208</v>
      </c>
      <c r="H167"/>
      <c r="I167"/>
      <c r="J167"/>
      <c r="K167"/>
      <c r="L167"/>
    </row>
    <row r="168" spans="1:12" x14ac:dyDescent="0.25">
      <c r="A168" s="13" t="s">
        <v>5</v>
      </c>
      <c r="B168" s="13" t="s">
        <v>6</v>
      </c>
      <c r="C168" s="13" t="s">
        <v>149</v>
      </c>
      <c r="D168" s="13" t="s">
        <v>9</v>
      </c>
      <c r="E168" s="13" t="s">
        <v>9</v>
      </c>
      <c r="F168" s="13" t="str">
        <f>"590310600001033498"</f>
        <v>590310600001033498</v>
      </c>
      <c r="G168" s="13" t="s">
        <v>207</v>
      </c>
      <c r="H168"/>
      <c r="I168"/>
      <c r="J168"/>
      <c r="K168"/>
      <c r="L168"/>
    </row>
    <row r="169" spans="1:12" ht="30" x14ac:dyDescent="0.25">
      <c r="A169" s="13" t="s">
        <v>5</v>
      </c>
      <c r="B169" s="13" t="s">
        <v>6</v>
      </c>
      <c r="C169" s="13" t="s">
        <v>9</v>
      </c>
      <c r="D169" s="13" t="s">
        <v>206</v>
      </c>
      <c r="E169" s="13" t="s">
        <v>205</v>
      </c>
      <c r="F169" s="13" t="str">
        <f>"590310600001124967"</f>
        <v>590310600001124967</v>
      </c>
      <c r="G169" s="13" t="s">
        <v>204</v>
      </c>
      <c r="H169"/>
      <c r="I169"/>
      <c r="J169"/>
      <c r="K169"/>
      <c r="L169"/>
    </row>
    <row r="170" spans="1:12" x14ac:dyDescent="0.25">
      <c r="A170" s="13" t="s">
        <v>5</v>
      </c>
      <c r="B170" s="13" t="s">
        <v>6</v>
      </c>
      <c r="C170" s="13" t="s">
        <v>9</v>
      </c>
      <c r="D170" s="13" t="s">
        <v>203</v>
      </c>
      <c r="E170" s="13" t="s">
        <v>202</v>
      </c>
      <c r="F170" s="13" t="str">
        <f>"590310600000749536"</f>
        <v>590310600000749536</v>
      </c>
      <c r="G170" s="13" t="s">
        <v>201</v>
      </c>
      <c r="H170"/>
      <c r="I170"/>
      <c r="J170"/>
      <c r="K170"/>
      <c r="L170"/>
    </row>
    <row r="171" spans="1:12" x14ac:dyDescent="0.25">
      <c r="A171" s="13" t="s">
        <v>5</v>
      </c>
      <c r="B171" s="13" t="s">
        <v>6</v>
      </c>
      <c r="C171" s="13" t="s">
        <v>9</v>
      </c>
      <c r="D171" s="13" t="s">
        <v>200</v>
      </c>
      <c r="E171" s="13" t="s">
        <v>199</v>
      </c>
      <c r="F171" s="13" t="str">
        <f>"590310600000744197"</f>
        <v>590310600000744197</v>
      </c>
      <c r="G171" s="13" t="s">
        <v>198</v>
      </c>
      <c r="H171"/>
      <c r="I171"/>
      <c r="J171"/>
      <c r="K171"/>
      <c r="L171"/>
    </row>
    <row r="172" spans="1:12" ht="30" x14ac:dyDescent="0.25">
      <c r="A172" s="13" t="s">
        <v>5</v>
      </c>
      <c r="B172" s="13" t="s">
        <v>6</v>
      </c>
      <c r="C172" s="13" t="s">
        <v>9</v>
      </c>
      <c r="D172" s="13" t="s">
        <v>197</v>
      </c>
      <c r="E172" s="13" t="s">
        <v>196</v>
      </c>
      <c r="F172" s="13" t="str">
        <f>"590310600001086333"</f>
        <v>590310600001086333</v>
      </c>
      <c r="G172" s="13" t="s">
        <v>139</v>
      </c>
      <c r="H172"/>
      <c r="I172"/>
      <c r="J172"/>
      <c r="K172"/>
      <c r="L172"/>
    </row>
    <row r="173" spans="1:12" x14ac:dyDescent="0.25">
      <c r="A173" s="13" t="s">
        <v>5</v>
      </c>
      <c r="B173" s="13" t="s">
        <v>6</v>
      </c>
      <c r="C173" s="13" t="s">
        <v>9</v>
      </c>
      <c r="D173" s="13" t="s">
        <v>195</v>
      </c>
      <c r="E173" s="13" t="s">
        <v>194</v>
      </c>
      <c r="F173" s="13" t="str">
        <f>"590310600001124974"</f>
        <v>590310600001124974</v>
      </c>
      <c r="G173" s="13" t="s">
        <v>193</v>
      </c>
      <c r="H173"/>
      <c r="I173"/>
      <c r="J173"/>
      <c r="K173"/>
      <c r="L173"/>
    </row>
    <row r="174" spans="1:12" ht="30" x14ac:dyDescent="0.25">
      <c r="A174" s="13" t="s">
        <v>5</v>
      </c>
      <c r="B174" s="13" t="s">
        <v>6</v>
      </c>
      <c r="C174" s="13" t="s">
        <v>9</v>
      </c>
      <c r="D174" s="13" t="s">
        <v>192</v>
      </c>
      <c r="E174" s="13" t="s">
        <v>191</v>
      </c>
      <c r="F174" s="13" t="str">
        <f>"590310600000744159"</f>
        <v>590310600000744159</v>
      </c>
      <c r="G174" s="13" t="s">
        <v>190</v>
      </c>
      <c r="H174"/>
      <c r="I174"/>
      <c r="J174"/>
      <c r="K174"/>
      <c r="L174"/>
    </row>
    <row r="175" spans="1:12" ht="30" x14ac:dyDescent="0.25">
      <c r="A175" s="13" t="s">
        <v>5</v>
      </c>
      <c r="B175" s="13" t="s">
        <v>6</v>
      </c>
      <c r="C175" s="13" t="s">
        <v>9</v>
      </c>
      <c r="D175" s="13" t="s">
        <v>189</v>
      </c>
      <c r="E175" s="13" t="s">
        <v>188</v>
      </c>
      <c r="F175" s="13" t="str">
        <f>"590310600001124943"</f>
        <v>590310600001124943</v>
      </c>
      <c r="G175" s="13" t="s">
        <v>181</v>
      </c>
      <c r="H175"/>
      <c r="I175"/>
      <c r="J175"/>
      <c r="K175"/>
      <c r="L175"/>
    </row>
    <row r="176" spans="1:12" ht="30" x14ac:dyDescent="0.25">
      <c r="A176" s="13" t="s">
        <v>5</v>
      </c>
      <c r="B176" s="13" t="s">
        <v>6</v>
      </c>
      <c r="C176" s="13" t="s">
        <v>9</v>
      </c>
      <c r="D176" s="13" t="s">
        <v>187</v>
      </c>
      <c r="E176" s="13" t="s">
        <v>186</v>
      </c>
      <c r="F176" s="13" t="str">
        <f>"590310600001124936"</f>
        <v>590310600001124936</v>
      </c>
      <c r="G176" s="13" t="s">
        <v>181</v>
      </c>
      <c r="H176"/>
      <c r="I176"/>
      <c r="J176"/>
      <c r="K176"/>
      <c r="L176"/>
    </row>
    <row r="177" spans="1:12" ht="30" x14ac:dyDescent="0.25">
      <c r="A177" s="13" t="s">
        <v>5</v>
      </c>
      <c r="B177" s="13" t="s">
        <v>6</v>
      </c>
      <c r="C177" s="13" t="s">
        <v>185</v>
      </c>
      <c r="D177" s="13" t="s">
        <v>9</v>
      </c>
      <c r="E177" s="13" t="s">
        <v>9</v>
      </c>
      <c r="F177" s="13" t="str">
        <f>"590310600030925870"</f>
        <v>590310600030925870</v>
      </c>
      <c r="G177" s="13" t="s">
        <v>184</v>
      </c>
      <c r="H177"/>
      <c r="I177"/>
      <c r="J177"/>
      <c r="K177"/>
      <c r="L177"/>
    </row>
    <row r="178" spans="1:12" ht="30" x14ac:dyDescent="0.25">
      <c r="A178" s="13" t="s">
        <v>5</v>
      </c>
      <c r="B178" s="13" t="s">
        <v>6</v>
      </c>
      <c r="C178" s="13" t="s">
        <v>9</v>
      </c>
      <c r="D178" s="13" t="s">
        <v>183</v>
      </c>
      <c r="E178" s="13" t="s">
        <v>182</v>
      </c>
      <c r="F178" s="13" t="str">
        <f>"590310600001124950"</f>
        <v>590310600001124950</v>
      </c>
      <c r="G178" s="13" t="s">
        <v>181</v>
      </c>
      <c r="H178"/>
      <c r="I178"/>
      <c r="J178"/>
      <c r="K178"/>
      <c r="L178"/>
    </row>
    <row r="179" spans="1:12" x14ac:dyDescent="0.25">
      <c r="A179" s="13" t="s">
        <v>5</v>
      </c>
      <c r="B179" s="13" t="s">
        <v>6</v>
      </c>
      <c r="C179" s="13" t="s">
        <v>180</v>
      </c>
      <c r="D179" s="13" t="s">
        <v>9</v>
      </c>
      <c r="E179" s="13" t="s">
        <v>9</v>
      </c>
      <c r="F179" s="13" t="str">
        <f>"590310600000716699"</f>
        <v>590310600000716699</v>
      </c>
      <c r="G179" s="13" t="s">
        <v>179</v>
      </c>
      <c r="H179"/>
      <c r="I179"/>
      <c r="J179"/>
      <c r="K179"/>
      <c r="L179"/>
    </row>
    <row r="180" spans="1:12" x14ac:dyDescent="0.25">
      <c r="A180" s="13" t="s">
        <v>5</v>
      </c>
      <c r="B180" s="13" t="s">
        <v>6</v>
      </c>
      <c r="C180" s="13" t="s">
        <v>178</v>
      </c>
      <c r="D180" s="13" t="s">
        <v>9</v>
      </c>
      <c r="E180" s="13" t="s">
        <v>9</v>
      </c>
      <c r="F180" s="13" t="str">
        <f>"590310600000716712"</f>
        <v>590310600000716712</v>
      </c>
      <c r="G180" s="13" t="s">
        <v>62</v>
      </c>
      <c r="H180"/>
      <c r="I180"/>
      <c r="J180"/>
      <c r="K180"/>
      <c r="L180"/>
    </row>
    <row r="181" spans="1:12" x14ac:dyDescent="0.25">
      <c r="A181" s="13" t="s">
        <v>5</v>
      </c>
      <c r="B181" s="13" t="s">
        <v>6</v>
      </c>
      <c r="C181" s="13" t="s">
        <v>13</v>
      </c>
      <c r="D181" s="13" t="s">
        <v>9</v>
      </c>
      <c r="E181" s="13" t="s">
        <v>9</v>
      </c>
      <c r="F181" s="13" t="str">
        <f>"590310600032192775"</f>
        <v>590310600032192775</v>
      </c>
      <c r="G181" s="13" t="s">
        <v>238</v>
      </c>
      <c r="H181"/>
      <c r="I181"/>
      <c r="J181"/>
      <c r="K181"/>
      <c r="L181"/>
    </row>
    <row r="182" spans="1:12" x14ac:dyDescent="0.25">
      <c r="A182" s="13" t="s">
        <v>5</v>
      </c>
      <c r="B182" s="13" t="s">
        <v>341</v>
      </c>
      <c r="C182" s="13" t="s">
        <v>9</v>
      </c>
      <c r="D182" s="13" t="s">
        <v>7</v>
      </c>
      <c r="E182" s="13" t="s">
        <v>7</v>
      </c>
      <c r="F182" s="13" t="str">
        <f>"590310600000744203"</f>
        <v>590310600000744203</v>
      </c>
      <c r="G182" s="13" t="s">
        <v>130</v>
      </c>
      <c r="H182"/>
      <c r="I182"/>
      <c r="J182"/>
      <c r="K182"/>
      <c r="L182"/>
    </row>
    <row r="183" spans="1:12" x14ac:dyDescent="0.25">
      <c r="A183" s="13" t="s">
        <v>170</v>
      </c>
      <c r="B183" s="13" t="s">
        <v>169</v>
      </c>
      <c r="C183" s="13" t="s">
        <v>9</v>
      </c>
      <c r="D183" s="13" t="s">
        <v>177</v>
      </c>
      <c r="E183" s="13" t="s">
        <v>176</v>
      </c>
      <c r="F183" s="13" t="str">
        <f>"590310600001067684"</f>
        <v>590310600001067684</v>
      </c>
      <c r="G183" s="13" t="s">
        <v>175</v>
      </c>
      <c r="H183"/>
      <c r="I183"/>
      <c r="J183"/>
      <c r="K183"/>
      <c r="L183"/>
    </row>
    <row r="184" spans="1:12" x14ac:dyDescent="0.25">
      <c r="A184" s="13" t="s">
        <v>170</v>
      </c>
      <c r="B184" s="13" t="s">
        <v>169</v>
      </c>
      <c r="C184" s="13" t="s">
        <v>174</v>
      </c>
      <c r="D184" s="13" t="s">
        <v>9</v>
      </c>
      <c r="E184" s="13" t="s">
        <v>9</v>
      </c>
      <c r="F184" s="13" t="str">
        <f>"590310600011611396"</f>
        <v>590310600011611396</v>
      </c>
      <c r="G184" s="13" t="s">
        <v>173</v>
      </c>
      <c r="H184"/>
      <c r="I184"/>
      <c r="J184"/>
      <c r="K184"/>
      <c r="L184"/>
    </row>
    <row r="185" spans="1:12" ht="30" x14ac:dyDescent="0.25">
      <c r="A185" s="13" t="s">
        <v>170</v>
      </c>
      <c r="B185" s="13" t="s">
        <v>169</v>
      </c>
      <c r="C185" s="13" t="s">
        <v>172</v>
      </c>
      <c r="D185" s="13" t="s">
        <v>9</v>
      </c>
      <c r="E185" s="13" t="s">
        <v>9</v>
      </c>
      <c r="F185" s="13" t="str">
        <f>"590310600031670724"</f>
        <v>590310600031670724</v>
      </c>
      <c r="G185" s="13" t="s">
        <v>171</v>
      </c>
      <c r="H185"/>
      <c r="I185"/>
      <c r="J185"/>
      <c r="K185"/>
      <c r="L185"/>
    </row>
    <row r="186" spans="1:12" ht="30" x14ac:dyDescent="0.25">
      <c r="A186" s="13" t="s">
        <v>170</v>
      </c>
      <c r="B186" s="13" t="s">
        <v>169</v>
      </c>
      <c r="C186" s="13" t="s">
        <v>168</v>
      </c>
      <c r="D186" s="13" t="s">
        <v>9</v>
      </c>
      <c r="E186" s="13" t="s">
        <v>9</v>
      </c>
      <c r="F186" s="13" t="str">
        <f>"590310600031271679"</f>
        <v>590310600031271679</v>
      </c>
      <c r="G186" s="13" t="s">
        <v>167</v>
      </c>
      <c r="H186"/>
      <c r="I186"/>
      <c r="J186"/>
      <c r="K186"/>
      <c r="L186"/>
    </row>
    <row r="187" spans="1:12" x14ac:dyDescent="0.25">
      <c r="A187" s="13" t="s">
        <v>170</v>
      </c>
      <c r="B187" s="13" t="s">
        <v>340</v>
      </c>
      <c r="C187" s="13" t="s">
        <v>9</v>
      </c>
      <c r="D187" s="13" t="s">
        <v>67</v>
      </c>
      <c r="E187" s="13" t="s">
        <v>22</v>
      </c>
      <c r="F187" s="13" t="str">
        <f>"590310600000744203"</f>
        <v>590310600000744203</v>
      </c>
      <c r="G187" s="13" t="s">
        <v>130</v>
      </c>
      <c r="H187"/>
      <c r="I187"/>
      <c r="J187"/>
      <c r="K187"/>
      <c r="L187"/>
    </row>
    <row r="188" spans="1:12" x14ac:dyDescent="0.25">
      <c r="A188" s="13" t="s">
        <v>151</v>
      </c>
      <c r="B188" s="13" t="s">
        <v>150</v>
      </c>
      <c r="C188" s="13" t="s">
        <v>166</v>
      </c>
      <c r="D188" s="13" t="s">
        <v>9</v>
      </c>
      <c r="E188" s="13" t="s">
        <v>9</v>
      </c>
      <c r="F188" s="13" t="str">
        <f>"590310600011680316"</f>
        <v>590310600011680316</v>
      </c>
      <c r="G188" s="13" t="s">
        <v>165</v>
      </c>
      <c r="H188"/>
      <c r="I188"/>
      <c r="J188"/>
      <c r="K188"/>
      <c r="L188"/>
    </row>
    <row r="189" spans="1:12" x14ac:dyDescent="0.25">
      <c r="A189" s="13" t="s">
        <v>151</v>
      </c>
      <c r="B189" s="13" t="s">
        <v>150</v>
      </c>
      <c r="C189" s="13" t="s">
        <v>164</v>
      </c>
      <c r="D189" s="13" t="s">
        <v>9</v>
      </c>
      <c r="E189" s="13" t="s">
        <v>9</v>
      </c>
      <c r="F189" s="13" t="str">
        <f>"590310600000749772"</f>
        <v>590310600000749772</v>
      </c>
      <c r="G189" s="13" t="s">
        <v>147</v>
      </c>
      <c r="H189"/>
      <c r="I189"/>
      <c r="J189"/>
      <c r="K189"/>
      <c r="L189"/>
    </row>
    <row r="190" spans="1:12" x14ac:dyDescent="0.25">
      <c r="A190" s="13" t="s">
        <v>151</v>
      </c>
      <c r="B190" s="13" t="s">
        <v>150</v>
      </c>
      <c r="C190" s="13" t="s">
        <v>9</v>
      </c>
      <c r="D190" s="13" t="s">
        <v>163</v>
      </c>
      <c r="E190" s="13" t="s">
        <v>162</v>
      </c>
      <c r="F190" s="13" t="str">
        <f>"590310600000749758"</f>
        <v>590310600000749758</v>
      </c>
      <c r="G190" s="13" t="s">
        <v>147</v>
      </c>
      <c r="H190"/>
      <c r="I190"/>
      <c r="J190"/>
      <c r="K190"/>
      <c r="L190"/>
    </row>
    <row r="191" spans="1:12" x14ac:dyDescent="0.25">
      <c r="A191" s="13" t="s">
        <v>151</v>
      </c>
      <c r="B191" s="13" t="s">
        <v>150</v>
      </c>
      <c r="C191" s="13" t="s">
        <v>9</v>
      </c>
      <c r="D191" s="13" t="s">
        <v>161</v>
      </c>
      <c r="E191" s="13" t="s">
        <v>160</v>
      </c>
      <c r="F191" s="13" t="str">
        <f>"590310600000744203"</f>
        <v>590310600000744203</v>
      </c>
      <c r="G191" s="13" t="s">
        <v>130</v>
      </c>
      <c r="H191"/>
      <c r="I191"/>
      <c r="J191"/>
      <c r="K191"/>
      <c r="L191"/>
    </row>
    <row r="192" spans="1:12" x14ac:dyDescent="0.25">
      <c r="A192" s="13" t="s">
        <v>151</v>
      </c>
      <c r="B192" s="13" t="s">
        <v>150</v>
      </c>
      <c r="C192" s="13" t="s">
        <v>9</v>
      </c>
      <c r="D192" s="13" t="s">
        <v>159</v>
      </c>
      <c r="E192" s="13" t="s">
        <v>158</v>
      </c>
      <c r="F192" s="13" t="str">
        <f>"590310600001067691"</f>
        <v>590310600001067691</v>
      </c>
      <c r="G192" s="13" t="s">
        <v>153</v>
      </c>
      <c r="H192"/>
      <c r="I192"/>
      <c r="J192"/>
      <c r="K192"/>
      <c r="L192"/>
    </row>
    <row r="193" spans="1:12" ht="30" x14ac:dyDescent="0.25">
      <c r="A193" s="13" t="s">
        <v>151</v>
      </c>
      <c r="B193" s="13" t="s">
        <v>150</v>
      </c>
      <c r="C193" s="13" t="s">
        <v>9</v>
      </c>
      <c r="D193" s="13" t="s">
        <v>157</v>
      </c>
      <c r="E193" s="13" t="s">
        <v>156</v>
      </c>
      <c r="F193" s="13" t="str">
        <f>"590310600012186329"</f>
        <v>590310600012186329</v>
      </c>
      <c r="G193" s="13" t="s">
        <v>155</v>
      </c>
      <c r="H193"/>
      <c r="I193"/>
      <c r="J193"/>
      <c r="K193"/>
      <c r="L193"/>
    </row>
    <row r="194" spans="1:12" x14ac:dyDescent="0.25">
      <c r="A194" s="13" t="s">
        <v>151</v>
      </c>
      <c r="B194" s="13" t="s">
        <v>150</v>
      </c>
      <c r="C194" s="13" t="s">
        <v>154</v>
      </c>
      <c r="D194" s="13" t="s">
        <v>9</v>
      </c>
      <c r="E194" s="13" t="s">
        <v>9</v>
      </c>
      <c r="F194" s="13" t="str">
        <f>"590310600001033221"</f>
        <v>590310600001033221</v>
      </c>
      <c r="G194" s="13" t="s">
        <v>153</v>
      </c>
      <c r="H194"/>
      <c r="I194"/>
      <c r="J194"/>
      <c r="K194"/>
      <c r="L194"/>
    </row>
    <row r="195" spans="1:12" x14ac:dyDescent="0.25">
      <c r="A195" s="13" t="s">
        <v>151</v>
      </c>
      <c r="B195" s="13" t="s">
        <v>150</v>
      </c>
      <c r="C195" s="13" t="s">
        <v>9</v>
      </c>
      <c r="D195" s="13" t="s">
        <v>91</v>
      </c>
      <c r="E195" s="13" t="s">
        <v>152</v>
      </c>
      <c r="F195" s="13" t="str">
        <f>"590310600000749680"</f>
        <v>590310600000749680</v>
      </c>
      <c r="G195" s="13" t="s">
        <v>130</v>
      </c>
      <c r="H195"/>
      <c r="I195"/>
      <c r="J195"/>
      <c r="K195"/>
      <c r="L195"/>
    </row>
    <row r="196" spans="1:12" x14ac:dyDescent="0.25">
      <c r="A196" s="13" t="s">
        <v>151</v>
      </c>
      <c r="B196" s="13" t="s">
        <v>150</v>
      </c>
      <c r="C196" s="13" t="s">
        <v>9</v>
      </c>
      <c r="D196" s="13" t="s">
        <v>149</v>
      </c>
      <c r="E196" s="13" t="s">
        <v>148</v>
      </c>
      <c r="F196" s="13" t="str">
        <f>"590310600001068018"</f>
        <v>590310600001068018</v>
      </c>
      <c r="G196" s="13" t="s">
        <v>147</v>
      </c>
      <c r="H196"/>
      <c r="I196"/>
      <c r="J196"/>
      <c r="K196"/>
      <c r="L196"/>
    </row>
    <row r="197" spans="1:12" x14ac:dyDescent="0.25">
      <c r="A197" s="13" t="s">
        <v>126</v>
      </c>
      <c r="B197" s="13" t="s">
        <v>125</v>
      </c>
      <c r="C197" s="13" t="s">
        <v>146</v>
      </c>
      <c r="D197" s="13" t="s">
        <v>9</v>
      </c>
      <c r="E197" s="13" t="s">
        <v>9</v>
      </c>
      <c r="F197" s="13" t="str">
        <f>"590310600007532520"</f>
        <v>590310600007532520</v>
      </c>
      <c r="G197" s="13" t="s">
        <v>138</v>
      </c>
      <c r="H197"/>
      <c r="I197"/>
      <c r="J197"/>
      <c r="K197"/>
      <c r="L197"/>
    </row>
    <row r="198" spans="1:12" x14ac:dyDescent="0.25">
      <c r="A198" s="13" t="s">
        <v>126</v>
      </c>
      <c r="B198" s="13" t="s">
        <v>125</v>
      </c>
      <c r="C198" s="13" t="s">
        <v>9</v>
      </c>
      <c r="D198" s="13" t="s">
        <v>145</v>
      </c>
      <c r="E198" s="13" t="s">
        <v>144</v>
      </c>
      <c r="F198" s="13" t="str">
        <f>"590310600000749642"</f>
        <v>590310600000749642</v>
      </c>
      <c r="G198" s="13" t="s">
        <v>143</v>
      </c>
      <c r="H198"/>
      <c r="I198"/>
      <c r="J198"/>
      <c r="K198"/>
      <c r="L198"/>
    </row>
    <row r="199" spans="1:12" x14ac:dyDescent="0.25">
      <c r="A199" s="13" t="s">
        <v>126</v>
      </c>
      <c r="B199" s="13" t="s">
        <v>125</v>
      </c>
      <c r="C199" s="13" t="s">
        <v>9</v>
      </c>
      <c r="D199" s="13" t="s">
        <v>142</v>
      </c>
      <c r="E199" s="13" t="s">
        <v>118</v>
      </c>
      <c r="F199" s="13" t="str">
        <f>"590310600000749611"</f>
        <v>590310600000749611</v>
      </c>
      <c r="G199" s="13" t="s">
        <v>141</v>
      </c>
      <c r="H199"/>
      <c r="I199"/>
      <c r="J199"/>
      <c r="K199"/>
      <c r="L199"/>
    </row>
    <row r="200" spans="1:12" ht="30" x14ac:dyDescent="0.25">
      <c r="A200" s="13" t="s">
        <v>126</v>
      </c>
      <c r="B200" s="13" t="s">
        <v>125</v>
      </c>
      <c r="C200" s="13" t="s">
        <v>140</v>
      </c>
      <c r="D200" s="13" t="s">
        <v>9</v>
      </c>
      <c r="E200" s="13" t="s">
        <v>9</v>
      </c>
      <c r="F200" s="13" t="str">
        <f>"590310600001086326"</f>
        <v>590310600001086326</v>
      </c>
      <c r="G200" s="13" t="s">
        <v>139</v>
      </c>
      <c r="H200"/>
      <c r="I200"/>
      <c r="J200"/>
      <c r="K200"/>
      <c r="L200"/>
    </row>
    <row r="201" spans="1:12" x14ac:dyDescent="0.25">
      <c r="A201" s="13" t="s">
        <v>126</v>
      </c>
      <c r="B201" s="13" t="s">
        <v>125</v>
      </c>
      <c r="C201" s="13" t="s">
        <v>7</v>
      </c>
      <c r="D201" s="13" t="s">
        <v>9</v>
      </c>
      <c r="E201" s="13" t="s">
        <v>9</v>
      </c>
      <c r="F201" s="13" t="str">
        <f>"590310600001222854"</f>
        <v>590310600001222854</v>
      </c>
      <c r="G201" s="13" t="s">
        <v>138</v>
      </c>
      <c r="H201"/>
      <c r="I201"/>
      <c r="J201"/>
      <c r="K201"/>
      <c r="L201"/>
    </row>
    <row r="202" spans="1:12" x14ac:dyDescent="0.25">
      <c r="A202" s="13" t="s">
        <v>126</v>
      </c>
      <c r="B202" s="13" t="s">
        <v>125</v>
      </c>
      <c r="C202" s="13" t="s">
        <v>9</v>
      </c>
      <c r="D202" s="13" t="s">
        <v>137</v>
      </c>
      <c r="E202" s="13" t="s">
        <v>136</v>
      </c>
      <c r="F202" s="13" t="str">
        <f>"590310600000749666"</f>
        <v>590310600000749666</v>
      </c>
      <c r="G202" s="13" t="s">
        <v>130</v>
      </c>
      <c r="H202"/>
      <c r="I202"/>
      <c r="J202"/>
      <c r="K202"/>
      <c r="L202"/>
    </row>
    <row r="203" spans="1:12" ht="30" x14ac:dyDescent="0.25">
      <c r="A203" s="13" t="s">
        <v>126</v>
      </c>
      <c r="B203" s="13" t="s">
        <v>125</v>
      </c>
      <c r="C203" s="13" t="s">
        <v>9</v>
      </c>
      <c r="D203" s="13" t="s">
        <v>44</v>
      </c>
      <c r="E203" s="13" t="s">
        <v>84</v>
      </c>
      <c r="F203" s="13" t="str">
        <f>"590310600000749543"</f>
        <v>590310600000749543</v>
      </c>
      <c r="G203" s="13" t="s">
        <v>135</v>
      </c>
      <c r="H203"/>
      <c r="I203"/>
      <c r="J203"/>
      <c r="K203"/>
      <c r="L203"/>
    </row>
    <row r="204" spans="1:12" x14ac:dyDescent="0.25">
      <c r="A204" s="13" t="s">
        <v>126</v>
      </c>
      <c r="B204" s="13" t="s">
        <v>125</v>
      </c>
      <c r="C204" s="13" t="s">
        <v>9</v>
      </c>
      <c r="D204" s="13" t="s">
        <v>134</v>
      </c>
      <c r="E204" s="13" t="s">
        <v>133</v>
      </c>
      <c r="F204" s="13" t="str">
        <f>"590310600001121478"</f>
        <v>590310600001121478</v>
      </c>
      <c r="G204" s="13" t="s">
        <v>132</v>
      </c>
      <c r="H204"/>
      <c r="I204"/>
      <c r="J204"/>
      <c r="K204"/>
      <c r="L204"/>
    </row>
    <row r="205" spans="1:12" x14ac:dyDescent="0.25">
      <c r="A205" s="13" t="s">
        <v>126</v>
      </c>
      <c r="B205" s="13" t="s">
        <v>125</v>
      </c>
      <c r="C205" s="13" t="s">
        <v>131</v>
      </c>
      <c r="D205" s="13" t="s">
        <v>9</v>
      </c>
      <c r="E205" s="13" t="s">
        <v>9</v>
      </c>
      <c r="F205" s="13" t="str">
        <f>"590310600001033238"</f>
        <v>590310600001033238</v>
      </c>
      <c r="G205" s="13" t="s">
        <v>130</v>
      </c>
      <c r="H205"/>
      <c r="I205"/>
      <c r="J205"/>
      <c r="K205"/>
      <c r="L205"/>
    </row>
    <row r="206" spans="1:12" ht="30" x14ac:dyDescent="0.25">
      <c r="A206" s="13" t="s">
        <v>126</v>
      </c>
      <c r="B206" s="13" t="s">
        <v>125</v>
      </c>
      <c r="C206" s="13" t="s">
        <v>9</v>
      </c>
      <c r="D206" s="13" t="s">
        <v>129</v>
      </c>
      <c r="E206" s="13" t="s">
        <v>128</v>
      </c>
      <c r="F206" s="13" t="str">
        <f>"590310600028458335"</f>
        <v>590310600028458335</v>
      </c>
      <c r="G206" s="13" t="s">
        <v>127</v>
      </c>
      <c r="H206"/>
      <c r="I206"/>
      <c r="J206"/>
      <c r="K206"/>
      <c r="L206"/>
    </row>
    <row r="207" spans="1:12" ht="30" x14ac:dyDescent="0.25">
      <c r="A207" s="13" t="s">
        <v>126</v>
      </c>
      <c r="B207" s="13" t="s">
        <v>125</v>
      </c>
      <c r="C207" s="13" t="s">
        <v>124</v>
      </c>
      <c r="D207" s="13" t="s">
        <v>9</v>
      </c>
      <c r="E207" s="13" t="s">
        <v>9</v>
      </c>
      <c r="F207" s="13" t="str">
        <f>"590310600000752444"</f>
        <v>590310600000752444</v>
      </c>
      <c r="G207" s="13" t="s">
        <v>109</v>
      </c>
      <c r="H207"/>
      <c r="I207"/>
      <c r="J207"/>
      <c r="K207"/>
      <c r="L207"/>
    </row>
    <row r="208" spans="1:12" x14ac:dyDescent="0.25">
      <c r="A208" s="13" t="s">
        <v>113</v>
      </c>
      <c r="B208" s="13" t="s">
        <v>112</v>
      </c>
      <c r="C208" s="13" t="s">
        <v>9</v>
      </c>
      <c r="D208" s="13" t="s">
        <v>123</v>
      </c>
      <c r="E208" s="13" t="s">
        <v>122</v>
      </c>
      <c r="F208" s="13" t="str">
        <f>"590310600000749604"</f>
        <v>590310600000749604</v>
      </c>
      <c r="G208" s="13" t="s">
        <v>121</v>
      </c>
      <c r="H208"/>
      <c r="I208"/>
      <c r="J208"/>
      <c r="K208"/>
      <c r="L208"/>
    </row>
    <row r="209" spans="1:12" x14ac:dyDescent="0.25">
      <c r="A209" s="13" t="s">
        <v>113</v>
      </c>
      <c r="B209" s="13" t="s">
        <v>112</v>
      </c>
      <c r="C209" s="13" t="s">
        <v>46</v>
      </c>
      <c r="D209" s="13" t="s">
        <v>9</v>
      </c>
      <c r="E209" s="13" t="s">
        <v>9</v>
      </c>
      <c r="F209" s="13" t="str">
        <f>"590310600000780676"</f>
        <v>590310600000780676</v>
      </c>
      <c r="G209" s="13" t="s">
        <v>120</v>
      </c>
      <c r="H209"/>
      <c r="I209"/>
      <c r="J209"/>
      <c r="K209"/>
      <c r="L209"/>
    </row>
    <row r="210" spans="1:12" ht="30" x14ac:dyDescent="0.25">
      <c r="A210" s="13" t="s">
        <v>113</v>
      </c>
      <c r="B210" s="13" t="s">
        <v>112</v>
      </c>
      <c r="C210" s="13" t="s">
        <v>9</v>
      </c>
      <c r="D210" s="13" t="s">
        <v>92</v>
      </c>
      <c r="E210" s="13" t="s">
        <v>92</v>
      </c>
      <c r="F210" s="13" t="str">
        <f>"590310600026271561"</f>
        <v>590310600026271561</v>
      </c>
      <c r="G210" s="13" t="s">
        <v>119</v>
      </c>
      <c r="H210"/>
      <c r="I210"/>
      <c r="J210"/>
      <c r="K210"/>
      <c r="L210"/>
    </row>
    <row r="211" spans="1:12" x14ac:dyDescent="0.25">
      <c r="A211" s="13" t="s">
        <v>113</v>
      </c>
      <c r="B211" s="13" t="s">
        <v>112</v>
      </c>
      <c r="C211" s="13" t="s">
        <v>9</v>
      </c>
      <c r="D211" s="13" t="s">
        <v>118</v>
      </c>
      <c r="E211" s="13" t="s">
        <v>117</v>
      </c>
      <c r="F211" s="13" t="str">
        <f>"590310600000749567"</f>
        <v>590310600000749567</v>
      </c>
      <c r="G211" s="13" t="s">
        <v>116</v>
      </c>
      <c r="H211"/>
      <c r="I211"/>
      <c r="J211"/>
      <c r="K211"/>
      <c r="L211"/>
    </row>
    <row r="212" spans="1:12" x14ac:dyDescent="0.25">
      <c r="A212" s="13" t="s">
        <v>113</v>
      </c>
      <c r="B212" s="13" t="s">
        <v>112</v>
      </c>
      <c r="C212" s="13" t="s">
        <v>9</v>
      </c>
      <c r="D212" s="13" t="s">
        <v>115</v>
      </c>
      <c r="E212" s="13" t="s">
        <v>115</v>
      </c>
      <c r="F212" s="13" t="str">
        <f>"590310600001121423"</f>
        <v>590310600001121423</v>
      </c>
      <c r="G212" s="13" t="s">
        <v>114</v>
      </c>
      <c r="H212"/>
      <c r="I212"/>
      <c r="J212"/>
      <c r="K212"/>
      <c r="L212"/>
    </row>
    <row r="213" spans="1:12" ht="30" x14ac:dyDescent="0.25">
      <c r="A213" s="13" t="s">
        <v>113</v>
      </c>
      <c r="B213" s="13" t="s">
        <v>112</v>
      </c>
      <c r="C213" s="13" t="s">
        <v>111</v>
      </c>
      <c r="D213" s="13" t="s">
        <v>9</v>
      </c>
      <c r="E213" s="13" t="s">
        <v>9</v>
      </c>
      <c r="F213" s="13" t="str">
        <f>"590310600029099193"</f>
        <v>590310600029099193</v>
      </c>
      <c r="G213" s="13" t="s">
        <v>110</v>
      </c>
      <c r="H213"/>
      <c r="I213"/>
      <c r="J213"/>
      <c r="K213"/>
      <c r="L213"/>
    </row>
    <row r="214" spans="1:12" ht="30" x14ac:dyDescent="0.25">
      <c r="A214" s="13" t="s">
        <v>105</v>
      </c>
      <c r="B214" s="13" t="s">
        <v>104</v>
      </c>
      <c r="C214" s="13" t="s">
        <v>7</v>
      </c>
      <c r="D214" s="13" t="s">
        <v>9</v>
      </c>
      <c r="E214" s="13" t="s">
        <v>9</v>
      </c>
      <c r="F214" s="13" t="str">
        <f>"590310600000716675"</f>
        <v>590310600000716675</v>
      </c>
      <c r="G214" s="13" t="s">
        <v>109</v>
      </c>
      <c r="H214"/>
      <c r="I214"/>
      <c r="J214"/>
      <c r="K214"/>
      <c r="L214"/>
    </row>
    <row r="215" spans="1:12" ht="30" x14ac:dyDescent="0.25">
      <c r="A215" s="13" t="s">
        <v>105</v>
      </c>
      <c r="B215" s="13" t="s">
        <v>104</v>
      </c>
      <c r="C215" s="13" t="s">
        <v>9</v>
      </c>
      <c r="D215" s="13" t="s">
        <v>108</v>
      </c>
      <c r="E215" s="13" t="s">
        <v>107</v>
      </c>
      <c r="F215" s="13" t="str">
        <f>"590310600001124912"</f>
        <v>590310600001124912</v>
      </c>
      <c r="G215" s="13" t="s">
        <v>106</v>
      </c>
      <c r="H215"/>
      <c r="I215"/>
      <c r="J215"/>
      <c r="K215"/>
      <c r="L215"/>
    </row>
    <row r="216" spans="1:12" ht="30" x14ac:dyDescent="0.25">
      <c r="A216" s="13" t="s">
        <v>105</v>
      </c>
      <c r="B216" s="13" t="s">
        <v>104</v>
      </c>
      <c r="C216" s="13" t="s">
        <v>31</v>
      </c>
      <c r="D216" s="13" t="s">
        <v>9</v>
      </c>
      <c r="E216" s="13" t="s">
        <v>9</v>
      </c>
      <c r="F216" s="13" t="str">
        <f>"590310600011755427"</f>
        <v>590310600011755427</v>
      </c>
      <c r="G216" s="13" t="s">
        <v>103</v>
      </c>
      <c r="H216"/>
      <c r="I216"/>
      <c r="J216"/>
      <c r="K216"/>
      <c r="L216"/>
    </row>
    <row r="217" spans="1:12" x14ac:dyDescent="0.25">
      <c r="A217" s="13" t="s">
        <v>101</v>
      </c>
      <c r="B217" s="13" t="s">
        <v>100</v>
      </c>
      <c r="C217" s="13" t="s">
        <v>97</v>
      </c>
      <c r="D217" s="13" t="s">
        <v>9</v>
      </c>
      <c r="E217" s="13" t="s">
        <v>9</v>
      </c>
      <c r="F217" s="13" t="str">
        <f>"590310600000803535"</f>
        <v>590310600000803535</v>
      </c>
      <c r="G217" s="13" t="s">
        <v>102</v>
      </c>
      <c r="H217"/>
      <c r="I217"/>
      <c r="J217"/>
      <c r="K217"/>
      <c r="L217"/>
    </row>
    <row r="218" spans="1:12" x14ac:dyDescent="0.25">
      <c r="A218" s="13" t="s">
        <v>101</v>
      </c>
      <c r="B218" s="13" t="s">
        <v>100</v>
      </c>
      <c r="C218" s="13" t="s">
        <v>9</v>
      </c>
      <c r="D218" s="13" t="s">
        <v>85</v>
      </c>
      <c r="E218" s="13" t="s">
        <v>99</v>
      </c>
      <c r="F218" s="13" t="str">
        <f>"590310600007652341"</f>
        <v>590310600007652341</v>
      </c>
      <c r="G218" s="13" t="s">
        <v>98</v>
      </c>
      <c r="H218"/>
      <c r="I218"/>
      <c r="J218"/>
      <c r="K218"/>
      <c r="L218"/>
    </row>
    <row r="219" spans="1:12" x14ac:dyDescent="0.25">
      <c r="A219" s="13" t="s">
        <v>11</v>
      </c>
      <c r="B219" s="13" t="s">
        <v>89</v>
      </c>
      <c r="C219" s="13" t="s">
        <v>97</v>
      </c>
      <c r="D219" s="13" t="s">
        <v>9</v>
      </c>
      <c r="E219" s="13" t="s">
        <v>9</v>
      </c>
      <c r="F219" s="13" t="str">
        <f>"590310600028436753"</f>
        <v>590310600028436753</v>
      </c>
      <c r="G219" s="13" t="s">
        <v>96</v>
      </c>
      <c r="H219"/>
      <c r="I219"/>
      <c r="J219"/>
      <c r="K219"/>
      <c r="L219"/>
    </row>
    <row r="220" spans="1:12" x14ac:dyDescent="0.25">
      <c r="A220" s="13" t="s">
        <v>11</v>
      </c>
      <c r="B220" s="13" t="s">
        <v>89</v>
      </c>
      <c r="C220" s="13" t="s">
        <v>9</v>
      </c>
      <c r="D220" s="13" t="s">
        <v>95</v>
      </c>
      <c r="E220" s="13" t="s">
        <v>94</v>
      </c>
      <c r="F220" s="13" t="str">
        <f>"590310600001067677"</f>
        <v>590310600001067677</v>
      </c>
      <c r="G220" s="13" t="s">
        <v>93</v>
      </c>
      <c r="H220"/>
      <c r="I220"/>
      <c r="J220"/>
      <c r="K220"/>
      <c r="L220"/>
    </row>
    <row r="221" spans="1:12" x14ac:dyDescent="0.25">
      <c r="A221" s="13" t="s">
        <v>11</v>
      </c>
      <c r="B221" s="13" t="s">
        <v>89</v>
      </c>
      <c r="C221" s="13" t="s">
        <v>9</v>
      </c>
      <c r="D221" s="13" t="s">
        <v>92</v>
      </c>
      <c r="E221" s="13" t="s">
        <v>91</v>
      </c>
      <c r="F221" s="13" t="str">
        <f>"590310600000716637"</f>
        <v>590310600000716637</v>
      </c>
      <c r="G221" s="13" t="s">
        <v>90</v>
      </c>
      <c r="H221"/>
      <c r="I221"/>
      <c r="J221"/>
      <c r="K221"/>
      <c r="L221"/>
    </row>
    <row r="222" spans="1:12" x14ac:dyDescent="0.25">
      <c r="A222" s="13" t="s">
        <v>11</v>
      </c>
      <c r="B222" s="13" t="s">
        <v>89</v>
      </c>
      <c r="C222" s="13" t="s">
        <v>7</v>
      </c>
      <c r="D222" s="13" t="s">
        <v>9</v>
      </c>
      <c r="E222" s="13" t="s">
        <v>9</v>
      </c>
      <c r="F222" s="13" t="str">
        <f>"590310600000803542"</f>
        <v>590310600000803542</v>
      </c>
      <c r="G222" s="13" t="s">
        <v>88</v>
      </c>
      <c r="H222"/>
      <c r="I222"/>
      <c r="J222"/>
      <c r="K222"/>
      <c r="L222"/>
    </row>
    <row r="223" spans="1:12" x14ac:dyDescent="0.25">
      <c r="A223" s="13" t="s">
        <v>81</v>
      </c>
      <c r="B223" s="13" t="s">
        <v>80</v>
      </c>
      <c r="C223" s="13" t="s">
        <v>9</v>
      </c>
      <c r="D223" s="13" t="s">
        <v>47</v>
      </c>
      <c r="E223" s="13" t="s">
        <v>87</v>
      </c>
      <c r="F223" s="13" t="str">
        <f>"590310600000749635"</f>
        <v>590310600000749635</v>
      </c>
      <c r="G223" s="13" t="s">
        <v>86</v>
      </c>
      <c r="H223"/>
      <c r="I223"/>
      <c r="J223"/>
      <c r="K223"/>
      <c r="L223"/>
    </row>
    <row r="224" spans="1:12" x14ac:dyDescent="0.25">
      <c r="A224" s="13" t="s">
        <v>81</v>
      </c>
      <c r="B224" s="13" t="s">
        <v>80</v>
      </c>
      <c r="C224" s="13" t="s">
        <v>9</v>
      </c>
      <c r="D224" s="13" t="s">
        <v>63</v>
      </c>
      <c r="E224" s="13" t="s">
        <v>85</v>
      </c>
      <c r="F224" s="13" t="str">
        <f>"590310600000749710"</f>
        <v>590310600000749710</v>
      </c>
      <c r="G224" s="13" t="s">
        <v>82</v>
      </c>
      <c r="H224"/>
      <c r="I224"/>
      <c r="J224"/>
      <c r="K224"/>
      <c r="L224"/>
    </row>
    <row r="225" spans="1:12" x14ac:dyDescent="0.25">
      <c r="A225" s="13" t="s">
        <v>81</v>
      </c>
      <c r="B225" s="13" t="s">
        <v>80</v>
      </c>
      <c r="C225" s="13" t="s">
        <v>49</v>
      </c>
      <c r="D225" s="13" t="s">
        <v>9</v>
      </c>
      <c r="E225" s="13" t="s">
        <v>9</v>
      </c>
      <c r="F225" s="13" t="str">
        <f>"590310600000716668"</f>
        <v>590310600000716668</v>
      </c>
      <c r="G225" s="13" t="s">
        <v>82</v>
      </c>
      <c r="H225"/>
      <c r="I225"/>
      <c r="J225"/>
      <c r="K225"/>
      <c r="L225"/>
    </row>
    <row r="226" spans="1:12" x14ac:dyDescent="0.25">
      <c r="A226" s="13" t="s">
        <v>81</v>
      </c>
      <c r="B226" s="13" t="s">
        <v>80</v>
      </c>
      <c r="C226" s="13" t="s">
        <v>9</v>
      </c>
      <c r="D226" s="13" t="s">
        <v>84</v>
      </c>
      <c r="E226" s="13" t="s">
        <v>26</v>
      </c>
      <c r="F226" s="13" t="str">
        <f>"590310600011751207"</f>
        <v>590310600011751207</v>
      </c>
      <c r="G226" s="13" t="s">
        <v>82</v>
      </c>
      <c r="H226"/>
      <c r="I226"/>
      <c r="J226"/>
      <c r="K226"/>
      <c r="L226"/>
    </row>
    <row r="227" spans="1:12" x14ac:dyDescent="0.25">
      <c r="A227" s="13" t="s">
        <v>81</v>
      </c>
      <c r="B227" s="13" t="s">
        <v>80</v>
      </c>
      <c r="C227" s="13" t="s">
        <v>9</v>
      </c>
      <c r="D227" s="13" t="s">
        <v>69</v>
      </c>
      <c r="E227" s="13" t="s">
        <v>83</v>
      </c>
      <c r="F227" s="13" t="str">
        <f>"590310600000749697"</f>
        <v>590310600000749697</v>
      </c>
      <c r="G227" s="13" t="s">
        <v>82</v>
      </c>
      <c r="H227"/>
      <c r="I227"/>
      <c r="J227"/>
      <c r="K227"/>
      <c r="L227"/>
    </row>
    <row r="228" spans="1:12" x14ac:dyDescent="0.25">
      <c r="A228" s="13" t="s">
        <v>81</v>
      </c>
      <c r="B228" s="13" t="s">
        <v>80</v>
      </c>
      <c r="C228" s="13" t="s">
        <v>9</v>
      </c>
      <c r="D228" s="13" t="s">
        <v>31</v>
      </c>
      <c r="E228" s="13" t="s">
        <v>39</v>
      </c>
      <c r="F228" s="13" t="str">
        <f>"590310600000749703"</f>
        <v>590310600000749703</v>
      </c>
      <c r="G228" s="13" t="s">
        <v>79</v>
      </c>
      <c r="H228"/>
      <c r="I228"/>
      <c r="J228"/>
      <c r="K228"/>
      <c r="L228"/>
    </row>
    <row r="229" spans="1:12" x14ac:dyDescent="0.25">
      <c r="A229" s="13" t="s">
        <v>55</v>
      </c>
      <c r="B229" s="13" t="s">
        <v>54</v>
      </c>
      <c r="C229" s="13" t="s">
        <v>9</v>
      </c>
      <c r="D229" s="13" t="s">
        <v>24</v>
      </c>
      <c r="E229" s="13" t="s">
        <v>24</v>
      </c>
      <c r="F229" s="13" t="str">
        <f>"590310600011751214"</f>
        <v>590310600011751214</v>
      </c>
      <c r="G229" s="13" t="s">
        <v>60</v>
      </c>
      <c r="H229"/>
      <c r="I229"/>
      <c r="J229"/>
      <c r="K229"/>
      <c r="L229"/>
    </row>
    <row r="230" spans="1:12" x14ac:dyDescent="0.25">
      <c r="A230" s="13" t="s">
        <v>55</v>
      </c>
      <c r="B230" s="13" t="s">
        <v>54</v>
      </c>
      <c r="C230" s="13" t="s">
        <v>9</v>
      </c>
      <c r="D230" s="13" t="s">
        <v>78</v>
      </c>
      <c r="E230" s="13" t="s">
        <v>42</v>
      </c>
      <c r="F230" s="13" t="str">
        <f>"590310600001086364"</f>
        <v>590310600001086364</v>
      </c>
      <c r="G230" s="13" t="s">
        <v>60</v>
      </c>
      <c r="H230"/>
      <c r="I230"/>
      <c r="J230"/>
      <c r="K230"/>
      <c r="L230"/>
    </row>
    <row r="231" spans="1:12" x14ac:dyDescent="0.25">
      <c r="A231" s="13" t="s">
        <v>55</v>
      </c>
      <c r="B231" s="13" t="s">
        <v>54</v>
      </c>
      <c r="C231" s="13" t="s">
        <v>9</v>
      </c>
      <c r="D231" s="13" t="s">
        <v>77</v>
      </c>
      <c r="E231" s="13" t="s">
        <v>76</v>
      </c>
      <c r="F231" s="13" t="str">
        <f>"590310600001086371"</f>
        <v>590310600001086371</v>
      </c>
      <c r="G231" s="13" t="s">
        <v>60</v>
      </c>
      <c r="H231"/>
      <c r="I231"/>
      <c r="J231"/>
      <c r="K231"/>
      <c r="L231"/>
    </row>
    <row r="232" spans="1:12" x14ac:dyDescent="0.25">
      <c r="A232" s="13" t="s">
        <v>55</v>
      </c>
      <c r="B232" s="13" t="s">
        <v>54</v>
      </c>
      <c r="C232" s="13" t="s">
        <v>9</v>
      </c>
      <c r="D232" s="13" t="s">
        <v>31</v>
      </c>
      <c r="E232" s="13" t="s">
        <v>75</v>
      </c>
      <c r="F232" s="13" t="str">
        <f>"590310600011751191"</f>
        <v>590310600011751191</v>
      </c>
      <c r="G232" s="13" t="s">
        <v>74</v>
      </c>
      <c r="H232"/>
      <c r="I232"/>
      <c r="J232"/>
      <c r="K232"/>
      <c r="L232"/>
    </row>
    <row r="233" spans="1:12" x14ac:dyDescent="0.25">
      <c r="A233" s="13" t="s">
        <v>55</v>
      </c>
      <c r="B233" s="13" t="s">
        <v>54</v>
      </c>
      <c r="C233" s="13" t="s">
        <v>73</v>
      </c>
      <c r="D233" s="13" t="s">
        <v>9</v>
      </c>
      <c r="E233" s="13" t="s">
        <v>9</v>
      </c>
      <c r="F233" s="13" t="str">
        <f>"590310600029369135"</f>
        <v>590310600029369135</v>
      </c>
      <c r="G233" s="13" t="s">
        <v>72</v>
      </c>
      <c r="H233"/>
      <c r="I233"/>
      <c r="J233"/>
      <c r="K233"/>
      <c r="L233"/>
    </row>
    <row r="234" spans="1:12" x14ac:dyDescent="0.25">
      <c r="A234" s="13" t="s">
        <v>55</v>
      </c>
      <c r="B234" s="13" t="s">
        <v>54</v>
      </c>
      <c r="C234" s="13" t="s">
        <v>9</v>
      </c>
      <c r="D234" s="13" t="s">
        <v>71</v>
      </c>
      <c r="E234" s="13" t="s">
        <v>70</v>
      </c>
      <c r="F234" s="13" t="str">
        <f>"590310600000749765"</f>
        <v>590310600000749765</v>
      </c>
      <c r="G234" s="13" t="s">
        <v>62</v>
      </c>
      <c r="H234"/>
      <c r="I234"/>
      <c r="J234"/>
      <c r="K234"/>
      <c r="L234"/>
    </row>
    <row r="235" spans="1:12" x14ac:dyDescent="0.25">
      <c r="A235" s="13" t="s">
        <v>55</v>
      </c>
      <c r="B235" s="13" t="s">
        <v>54</v>
      </c>
      <c r="C235" s="13" t="s">
        <v>9</v>
      </c>
      <c r="D235" s="13" t="s">
        <v>69</v>
      </c>
      <c r="E235" s="13" t="s">
        <v>68</v>
      </c>
      <c r="F235" s="13" t="str">
        <f>"590310600001068025"</f>
        <v>590310600001068025</v>
      </c>
      <c r="G235" s="13" t="s">
        <v>56</v>
      </c>
      <c r="H235"/>
      <c r="I235"/>
      <c r="J235"/>
      <c r="K235"/>
      <c r="L235"/>
    </row>
    <row r="236" spans="1:12" ht="30" x14ac:dyDescent="0.25">
      <c r="A236" s="13" t="s">
        <v>55</v>
      </c>
      <c r="B236" s="13" t="s">
        <v>54</v>
      </c>
      <c r="C236" s="13" t="s">
        <v>67</v>
      </c>
      <c r="D236" s="13" t="s">
        <v>9</v>
      </c>
      <c r="E236" s="13" t="s">
        <v>9</v>
      </c>
      <c r="F236" s="13" t="str">
        <f>"590310600000002853"</f>
        <v>590310600000002853</v>
      </c>
      <c r="G236" s="13" t="s">
        <v>66</v>
      </c>
      <c r="H236"/>
      <c r="I236"/>
      <c r="J236"/>
      <c r="K236"/>
      <c r="L236"/>
    </row>
    <row r="237" spans="1:12" x14ac:dyDescent="0.25">
      <c r="A237" s="13" t="s">
        <v>55</v>
      </c>
      <c r="B237" s="13" t="s">
        <v>54</v>
      </c>
      <c r="C237" s="13" t="s">
        <v>65</v>
      </c>
      <c r="D237" s="13" t="s">
        <v>9</v>
      </c>
      <c r="E237" s="13" t="s">
        <v>9</v>
      </c>
      <c r="F237" s="13" t="str">
        <f>"590310600011380933"</f>
        <v>590310600011380933</v>
      </c>
      <c r="G237" s="13" t="s">
        <v>59</v>
      </c>
      <c r="H237"/>
      <c r="I237"/>
      <c r="J237"/>
      <c r="K237"/>
      <c r="L237"/>
    </row>
    <row r="238" spans="1:12" x14ac:dyDescent="0.25">
      <c r="A238" s="13" t="s">
        <v>55</v>
      </c>
      <c r="B238" s="13" t="s">
        <v>54</v>
      </c>
      <c r="C238" s="13" t="s">
        <v>9</v>
      </c>
      <c r="D238" s="13" t="s">
        <v>64</v>
      </c>
      <c r="E238" s="13" t="s">
        <v>63</v>
      </c>
      <c r="F238" s="13" t="str">
        <f>"590310600000716620"</f>
        <v>590310600000716620</v>
      </c>
      <c r="G238" s="13" t="s">
        <v>62</v>
      </c>
      <c r="H238"/>
      <c r="I238"/>
      <c r="J238"/>
      <c r="K238"/>
      <c r="L238"/>
    </row>
    <row r="239" spans="1:12" x14ac:dyDescent="0.25">
      <c r="A239" s="13" t="s">
        <v>55</v>
      </c>
      <c r="B239" s="13" t="s">
        <v>54</v>
      </c>
      <c r="C239" s="13" t="s">
        <v>61</v>
      </c>
      <c r="D239" s="13" t="s">
        <v>9</v>
      </c>
      <c r="E239" s="13" t="s">
        <v>9</v>
      </c>
      <c r="F239" s="13" t="str">
        <f>"590310600000716729"</f>
        <v>590310600000716729</v>
      </c>
      <c r="G239" s="13" t="s">
        <v>60</v>
      </c>
      <c r="H239"/>
      <c r="I239"/>
      <c r="J239"/>
      <c r="K239"/>
      <c r="L239"/>
    </row>
    <row r="240" spans="1:12" x14ac:dyDescent="0.25">
      <c r="A240" s="13" t="s">
        <v>55</v>
      </c>
      <c r="B240" s="13" t="s">
        <v>54</v>
      </c>
      <c r="C240" s="13" t="s">
        <v>7</v>
      </c>
      <c r="D240" s="13" t="s">
        <v>9</v>
      </c>
      <c r="E240" s="13" t="s">
        <v>9</v>
      </c>
      <c r="F240" s="13" t="str">
        <f>"590310600000716644"</f>
        <v>590310600000716644</v>
      </c>
      <c r="G240" s="13" t="s">
        <v>59</v>
      </c>
      <c r="H240"/>
      <c r="I240"/>
      <c r="J240"/>
      <c r="K240"/>
      <c r="L240"/>
    </row>
    <row r="241" spans="1:12" x14ac:dyDescent="0.25">
      <c r="A241" s="13" t="s">
        <v>55</v>
      </c>
      <c r="B241" s="13" t="s">
        <v>58</v>
      </c>
      <c r="C241" s="13" t="s">
        <v>57</v>
      </c>
      <c r="D241" s="13" t="s">
        <v>9</v>
      </c>
      <c r="E241" s="13" t="s">
        <v>9</v>
      </c>
      <c r="F241" s="13" t="str">
        <f>"590310600007620234"</f>
        <v>590310600007620234</v>
      </c>
      <c r="G241" s="13" t="s">
        <v>56</v>
      </c>
      <c r="H241"/>
      <c r="I241"/>
      <c r="J241"/>
      <c r="K241"/>
      <c r="L241"/>
    </row>
    <row r="242" spans="1:12" x14ac:dyDescent="0.25">
      <c r="A242" s="13" t="s">
        <v>55</v>
      </c>
      <c r="B242" s="13" t="s">
        <v>54</v>
      </c>
      <c r="C242" s="13" t="s">
        <v>53</v>
      </c>
      <c r="D242" s="13" t="s">
        <v>9</v>
      </c>
      <c r="E242" s="13" t="s">
        <v>9</v>
      </c>
      <c r="F242" s="13" t="str">
        <f>"590310600002048002"</f>
        <v>590310600002048002</v>
      </c>
      <c r="G242" s="13" t="s">
        <v>52</v>
      </c>
      <c r="H242"/>
      <c r="I242"/>
      <c r="J242"/>
      <c r="K242"/>
      <c r="L242"/>
    </row>
    <row r="243" spans="1:12" x14ac:dyDescent="0.25">
      <c r="A243" s="13" t="s">
        <v>51</v>
      </c>
      <c r="B243" s="13" t="s">
        <v>50</v>
      </c>
      <c r="C243" s="13" t="s">
        <v>24</v>
      </c>
      <c r="D243" s="13" t="s">
        <v>9</v>
      </c>
      <c r="E243" s="13" t="s">
        <v>9</v>
      </c>
      <c r="F243" s="13" t="str">
        <f>"590310600001033535"</f>
        <v>590310600001033535</v>
      </c>
      <c r="G243" s="13" t="s">
        <v>33</v>
      </c>
      <c r="H243"/>
      <c r="I243"/>
      <c r="J243"/>
      <c r="K243"/>
      <c r="L243"/>
    </row>
    <row r="244" spans="1:12" x14ac:dyDescent="0.25">
      <c r="A244" s="13" t="s">
        <v>36</v>
      </c>
      <c r="B244" s="13" t="s">
        <v>35</v>
      </c>
      <c r="C244" s="13" t="s">
        <v>9</v>
      </c>
      <c r="D244" s="13" t="s">
        <v>49</v>
      </c>
      <c r="E244" s="13" t="s">
        <v>49</v>
      </c>
      <c r="F244" s="13" t="str">
        <f>"590310600028565262"</f>
        <v>590310600028565262</v>
      </c>
      <c r="G244" s="13" t="s">
        <v>48</v>
      </c>
      <c r="H244"/>
      <c r="I244"/>
      <c r="J244"/>
      <c r="K244"/>
      <c r="L244"/>
    </row>
    <row r="245" spans="1:12" x14ac:dyDescent="0.25">
      <c r="A245" s="13" t="s">
        <v>36</v>
      </c>
      <c r="B245" s="13" t="s">
        <v>35</v>
      </c>
      <c r="C245" s="13" t="s">
        <v>9</v>
      </c>
      <c r="D245" s="13" t="s">
        <v>47</v>
      </c>
      <c r="E245" s="13" t="s">
        <v>46</v>
      </c>
      <c r="F245" s="13" t="str">
        <f>"590310600000749673"</f>
        <v>590310600000749673</v>
      </c>
      <c r="G245" s="13" t="s">
        <v>40</v>
      </c>
      <c r="H245"/>
      <c r="I245"/>
      <c r="J245"/>
      <c r="K245"/>
      <c r="L245"/>
    </row>
    <row r="246" spans="1:12" x14ac:dyDescent="0.25">
      <c r="A246" s="13" t="s">
        <v>36</v>
      </c>
      <c r="B246" s="13" t="s">
        <v>35</v>
      </c>
      <c r="C246" s="13" t="s">
        <v>7</v>
      </c>
      <c r="D246" s="13" t="s">
        <v>9</v>
      </c>
      <c r="E246" s="13" t="s">
        <v>9</v>
      </c>
      <c r="F246" s="13" t="str">
        <f>"590310600028928821"</f>
        <v>590310600028928821</v>
      </c>
      <c r="G246" s="13" t="s">
        <v>45</v>
      </c>
      <c r="H246"/>
      <c r="I246"/>
      <c r="J246"/>
      <c r="K246"/>
      <c r="L246"/>
    </row>
    <row r="247" spans="1:12" x14ac:dyDescent="0.25">
      <c r="A247" s="13" t="s">
        <v>36</v>
      </c>
      <c r="B247" s="13" t="s">
        <v>35</v>
      </c>
      <c r="C247" s="13" t="s">
        <v>9</v>
      </c>
      <c r="D247" s="13" t="s">
        <v>44</v>
      </c>
      <c r="E247" s="13" t="s">
        <v>44</v>
      </c>
      <c r="F247" s="13" t="str">
        <f>"590310600010915990"</f>
        <v>590310600010915990</v>
      </c>
      <c r="G247" s="13" t="s">
        <v>43</v>
      </c>
      <c r="H247"/>
      <c r="I247"/>
      <c r="J247"/>
      <c r="K247"/>
      <c r="L247"/>
    </row>
    <row r="248" spans="1:12" x14ac:dyDescent="0.25">
      <c r="A248" s="13" t="s">
        <v>36</v>
      </c>
      <c r="B248" s="13" t="s">
        <v>35</v>
      </c>
      <c r="C248" s="13" t="s">
        <v>9</v>
      </c>
      <c r="D248" s="13" t="s">
        <v>42</v>
      </c>
      <c r="E248" s="13" t="s">
        <v>41</v>
      </c>
      <c r="F248" s="13" t="str">
        <f>"590310600000749659"</f>
        <v>590310600000749659</v>
      </c>
      <c r="G248" s="13" t="s">
        <v>40</v>
      </c>
      <c r="H248"/>
      <c r="I248"/>
      <c r="J248"/>
      <c r="K248"/>
      <c r="L248"/>
    </row>
    <row r="249" spans="1:12" x14ac:dyDescent="0.25">
      <c r="A249" s="13" t="s">
        <v>36</v>
      </c>
      <c r="B249" s="13" t="s">
        <v>35</v>
      </c>
      <c r="C249" s="13" t="s">
        <v>9</v>
      </c>
      <c r="D249" s="13" t="s">
        <v>31</v>
      </c>
      <c r="E249" s="13" t="s">
        <v>39</v>
      </c>
      <c r="F249" s="13" t="str">
        <f>"590310600000749741"</f>
        <v>590310600000749741</v>
      </c>
      <c r="G249" s="13" t="s">
        <v>23</v>
      </c>
      <c r="H249"/>
      <c r="I249"/>
      <c r="J249"/>
      <c r="K249"/>
      <c r="L249"/>
    </row>
    <row r="250" spans="1:12" x14ac:dyDescent="0.25">
      <c r="A250" s="13" t="s">
        <v>36</v>
      </c>
      <c r="B250" s="13" t="s">
        <v>35</v>
      </c>
      <c r="C250" s="13" t="s">
        <v>38</v>
      </c>
      <c r="D250" s="13" t="s">
        <v>9</v>
      </c>
      <c r="E250" s="13" t="s">
        <v>9</v>
      </c>
      <c r="F250" s="13" t="str">
        <f>"590310600001033245"</f>
        <v>590310600001033245</v>
      </c>
      <c r="G250" s="13" t="s">
        <v>37</v>
      </c>
      <c r="H250"/>
      <c r="I250"/>
      <c r="J250"/>
      <c r="K250"/>
      <c r="L250"/>
    </row>
    <row r="251" spans="1:12" x14ac:dyDescent="0.25">
      <c r="A251" s="13" t="s">
        <v>36</v>
      </c>
      <c r="B251" s="13" t="s">
        <v>35</v>
      </c>
      <c r="C251" s="13" t="s">
        <v>9</v>
      </c>
      <c r="D251" s="13" t="s">
        <v>16</v>
      </c>
      <c r="E251" s="13" t="s">
        <v>34</v>
      </c>
      <c r="F251" s="13" t="str">
        <f>"590310600000749598"</f>
        <v>590310600000749598</v>
      </c>
      <c r="G251" s="13" t="s">
        <v>33</v>
      </c>
      <c r="H251"/>
      <c r="I251"/>
      <c r="J251"/>
      <c r="K251"/>
      <c r="L251"/>
    </row>
    <row r="252" spans="1:12" x14ac:dyDescent="0.25">
      <c r="A252" s="13" t="s">
        <v>19</v>
      </c>
      <c r="B252" s="13" t="s">
        <v>18</v>
      </c>
      <c r="C252" s="13" t="s">
        <v>9</v>
      </c>
      <c r="D252" s="13" t="s">
        <v>32</v>
      </c>
      <c r="E252" s="13" t="s">
        <v>31</v>
      </c>
      <c r="F252" s="13" t="str">
        <f>"590310600001089457"</f>
        <v>590310600001089457</v>
      </c>
      <c r="G252" s="13" t="s">
        <v>30</v>
      </c>
      <c r="H252"/>
      <c r="I252"/>
      <c r="J252"/>
      <c r="K252"/>
      <c r="L252"/>
    </row>
    <row r="253" spans="1:12" x14ac:dyDescent="0.25">
      <c r="A253" s="13" t="s">
        <v>19</v>
      </c>
      <c r="B253" s="13" t="s">
        <v>18</v>
      </c>
      <c r="C253" s="13" t="s">
        <v>7</v>
      </c>
      <c r="D253" s="13" t="s">
        <v>9</v>
      </c>
      <c r="E253" s="13" t="s">
        <v>9</v>
      </c>
      <c r="F253" s="13" t="str">
        <f>"590310600001033528"</f>
        <v>590310600001033528</v>
      </c>
      <c r="G253" s="13" t="s">
        <v>29</v>
      </c>
      <c r="H253"/>
      <c r="I253"/>
      <c r="J253"/>
      <c r="K253"/>
      <c r="L253"/>
    </row>
    <row r="254" spans="1:12" x14ac:dyDescent="0.25">
      <c r="A254" s="13" t="s">
        <v>19</v>
      </c>
      <c r="B254" s="13" t="s">
        <v>18</v>
      </c>
      <c r="C254" s="13" t="s">
        <v>9</v>
      </c>
      <c r="D254" s="13" t="s">
        <v>28</v>
      </c>
      <c r="E254" s="13" t="s">
        <v>24</v>
      </c>
      <c r="F254" s="13" t="str">
        <f>"590310600000749581"</f>
        <v>590310600000749581</v>
      </c>
      <c r="G254" s="13" t="s">
        <v>27</v>
      </c>
      <c r="H254"/>
      <c r="I254"/>
      <c r="J254"/>
      <c r="K254"/>
      <c r="L254"/>
    </row>
    <row r="255" spans="1:12" ht="30" x14ac:dyDescent="0.25">
      <c r="A255" s="13" t="s">
        <v>19</v>
      </c>
      <c r="B255" s="13" t="s">
        <v>18</v>
      </c>
      <c r="C255" s="13" t="s">
        <v>26</v>
      </c>
      <c r="D255" s="13" t="s">
        <v>9</v>
      </c>
      <c r="E255" s="13" t="s">
        <v>9</v>
      </c>
      <c r="F255" s="13" t="str">
        <f>"590310600026045254"</f>
        <v>590310600026045254</v>
      </c>
      <c r="G255" s="13" t="s">
        <v>25</v>
      </c>
      <c r="H255"/>
      <c r="I255"/>
      <c r="J255"/>
      <c r="K255"/>
      <c r="L255"/>
    </row>
    <row r="256" spans="1:12" x14ac:dyDescent="0.25">
      <c r="A256" s="13" t="s">
        <v>19</v>
      </c>
      <c r="B256" s="13" t="s">
        <v>18</v>
      </c>
      <c r="C256" s="13" t="s">
        <v>24</v>
      </c>
      <c r="D256" s="13" t="s">
        <v>9</v>
      </c>
      <c r="E256" s="13" t="s">
        <v>9</v>
      </c>
      <c r="F256" s="13" t="str">
        <f>"590310600001033481"</f>
        <v>590310600001033481</v>
      </c>
      <c r="G256" s="13" t="s">
        <v>23</v>
      </c>
      <c r="H256"/>
      <c r="I256"/>
      <c r="J256"/>
      <c r="K256"/>
      <c r="L256"/>
    </row>
    <row r="257" spans="1:12" x14ac:dyDescent="0.25">
      <c r="A257" s="13" t="s">
        <v>19</v>
      </c>
      <c r="B257" s="13" t="s">
        <v>18</v>
      </c>
      <c r="C257" s="13" t="s">
        <v>9</v>
      </c>
      <c r="D257" s="13" t="s">
        <v>22</v>
      </c>
      <c r="E257" s="13" t="s">
        <v>21</v>
      </c>
      <c r="F257" s="13" t="str">
        <f>"590310600000749727"</f>
        <v>590310600000749727</v>
      </c>
      <c r="G257" s="13" t="s">
        <v>20</v>
      </c>
      <c r="H257"/>
      <c r="I257"/>
      <c r="J257"/>
      <c r="K257"/>
      <c r="L257"/>
    </row>
    <row r="258" spans="1:12" x14ac:dyDescent="0.25">
      <c r="A258" s="13" t="s">
        <v>19</v>
      </c>
      <c r="B258" s="13" t="s">
        <v>18</v>
      </c>
      <c r="C258" s="13" t="s">
        <v>9</v>
      </c>
      <c r="D258" s="13" t="s">
        <v>17</v>
      </c>
      <c r="E258" s="13" t="s">
        <v>16</v>
      </c>
      <c r="F258" s="13" t="str">
        <f>"590310600000749734"</f>
        <v>590310600000749734</v>
      </c>
      <c r="G258" s="13" t="s">
        <v>15</v>
      </c>
      <c r="H258"/>
      <c r="I258"/>
      <c r="J258"/>
      <c r="K258"/>
      <c r="L258"/>
    </row>
    <row r="259" spans="1:12" x14ac:dyDescent="0.25">
      <c r="A259" s="13" t="s">
        <v>19</v>
      </c>
      <c r="B259" s="13" t="s">
        <v>18</v>
      </c>
      <c r="C259" s="13" t="s">
        <v>9</v>
      </c>
      <c r="D259" s="13" t="s">
        <v>26</v>
      </c>
      <c r="E259" s="13" t="s">
        <v>84</v>
      </c>
      <c r="F259" s="13" t="str">
        <f>"590310600002313568"</f>
        <v>590310600002313568</v>
      </c>
      <c r="G259" s="13" t="s">
        <v>237</v>
      </c>
      <c r="H259"/>
      <c r="I259"/>
      <c r="J259"/>
      <c r="K259"/>
      <c r="L259"/>
    </row>
    <row r="260" spans="1:12" x14ac:dyDescent="0.25">
      <c r="A260" s="2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22502565_historia_zuzycia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Staśkowiak</dc:creator>
  <cp:lastModifiedBy>Staśkowiak</cp:lastModifiedBy>
  <dcterms:created xsi:type="dcterms:W3CDTF">2025-02-17T10:12:48Z</dcterms:created>
  <dcterms:modified xsi:type="dcterms:W3CDTF">2025-04-16T10:20:53Z</dcterms:modified>
</cp:coreProperties>
</file>